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eleonora.lindner\Dropbox\Eleonora e Fernando\Carazinho\Carazinho 2020\Relatórios Contrato 13 2020\Relatório 3\Anexo IV Tarifa\"/>
    </mc:Choice>
  </mc:AlternateContent>
  <xr:revisionPtr revIDLastSave="0" documentId="8_{1819D5C6-E2B9-4FBB-9B09-D63FA8471B02}" xr6:coauthVersionLast="45" xr6:coauthVersionMax="45" xr10:uidLastSave="{00000000-0000-0000-0000-000000000000}"/>
  <bookViews>
    <workbookView xWindow="-120" yWindow="-120" windowWidth="29040" windowHeight="15840" firstSheet="3" activeTab="7" xr2:uid="{00000000-000D-0000-FFFF-FFFF00000000}"/>
  </bookViews>
  <sheets>
    <sheet name="planilha1-Preços e coeficientes" sheetId="1" r:id="rId1"/>
    <sheet name="planilha 2 - FROTA" sheetId="7" r:id="rId2"/>
    <sheet name="planilha 3 - REMUNERAÇÕES" sheetId="2" r:id="rId3"/>
    <sheet name="planilha 4 - DEPRECIAÇÕES" sheetId="3" r:id="rId4"/>
    <sheet name="planilha 5 - CUSTOS VARIÁVEIS" sheetId="4" r:id="rId5"/>
    <sheet name="planilha 6 - CUSTOS FIXOS" sheetId="5" r:id="rId6"/>
    <sheet name="planilha 7 -PMM, IPK E IMPOSTOS" sheetId="8" r:id="rId7"/>
    <sheet name="TARIFA CALCULADA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8" l="1"/>
  <c r="C11" i="3" l="1"/>
  <c r="C12" i="3"/>
  <c r="C13" i="3"/>
  <c r="C14" i="3"/>
  <c r="C15" i="3"/>
  <c r="C16" i="3"/>
  <c r="C17" i="3"/>
  <c r="C18" i="3"/>
  <c r="C19" i="3"/>
  <c r="C20" i="3"/>
  <c r="C10" i="3"/>
  <c r="E23" i="5"/>
  <c r="E8" i="7" l="1"/>
  <c r="E9" i="7"/>
  <c r="E10" i="7"/>
  <c r="E11" i="7"/>
  <c r="E12" i="7"/>
  <c r="E13" i="7"/>
  <c r="E14" i="7"/>
  <c r="E15" i="7"/>
  <c r="E7" i="7"/>
  <c r="B17" i="8" l="1"/>
  <c r="E24" i="5" l="1"/>
  <c r="E10" i="8"/>
  <c r="F10" i="8" s="1"/>
  <c r="F5" i="8"/>
  <c r="D32" i="2" s="1"/>
  <c r="E5" i="8"/>
  <c r="E28" i="4" s="1"/>
  <c r="E16" i="7"/>
  <c r="B16" i="7"/>
  <c r="D5" i="4" s="1"/>
  <c r="E18" i="7" l="1"/>
  <c r="E31" i="5"/>
  <c r="D24" i="3"/>
  <c r="D25" i="2"/>
  <c r="D31" i="3"/>
  <c r="E37" i="5"/>
  <c r="D39" i="2"/>
  <c r="E9" i="5"/>
  <c r="E42" i="5"/>
  <c r="E41" i="5"/>
  <c r="E35" i="5"/>
  <c r="E28" i="5"/>
  <c r="E30" i="5" s="1"/>
  <c r="E32" i="5" s="1"/>
  <c r="B18" i="9" s="1"/>
  <c r="E19" i="5"/>
  <c r="E14" i="5"/>
  <c r="D7" i="5"/>
  <c r="D6" i="5"/>
  <c r="D5" i="5"/>
  <c r="B7" i="5"/>
  <c r="B6" i="5"/>
  <c r="B5" i="5"/>
  <c r="E5" i="5" s="1"/>
  <c r="E27" i="4"/>
  <c r="E22" i="4"/>
  <c r="E19" i="4"/>
  <c r="E21" i="4"/>
  <c r="E15" i="4"/>
  <c r="E10" i="4"/>
  <c r="C5" i="4"/>
  <c r="B5" i="4"/>
  <c r="E23" i="4" l="1"/>
  <c r="B8" i="9" s="1"/>
  <c r="E43" i="5"/>
  <c r="B20" i="9" s="1"/>
  <c r="C11" i="1"/>
  <c r="E6" i="5"/>
  <c r="E5" i="4"/>
  <c r="E6" i="4" s="1"/>
  <c r="E7" i="5"/>
  <c r="C21" i="3"/>
  <c r="D20" i="3"/>
  <c r="D19" i="3"/>
  <c r="D18" i="3"/>
  <c r="D17" i="3"/>
  <c r="D16" i="3"/>
  <c r="D15" i="3"/>
  <c r="D14" i="3"/>
  <c r="D13" i="3"/>
  <c r="D12" i="3"/>
  <c r="D11" i="3"/>
  <c r="D10" i="3"/>
  <c r="D12" i="2"/>
  <c r="D13" i="2"/>
  <c r="D14" i="2"/>
  <c r="D15" i="2"/>
  <c r="D16" i="2"/>
  <c r="D17" i="2"/>
  <c r="D18" i="2"/>
  <c r="D19" i="2"/>
  <c r="D20" i="2"/>
  <c r="D21" i="2"/>
  <c r="D11" i="2"/>
  <c r="C22" i="2"/>
  <c r="E36" i="5" l="1"/>
  <c r="E38" i="5" s="1"/>
  <c r="B19" i="9" s="1"/>
  <c r="E26" i="4"/>
  <c r="E29" i="4"/>
  <c r="B9" i="9" s="1"/>
  <c r="D30" i="3"/>
  <c r="D32" i="3" s="1"/>
  <c r="B25" i="9" s="1"/>
  <c r="D38" i="2"/>
  <c r="D40" i="2" s="1"/>
  <c r="B23" i="9" s="1"/>
  <c r="D31" i="2"/>
  <c r="D33" i="2" s="1"/>
  <c r="B22" i="9" s="1"/>
  <c r="C12" i="1"/>
  <c r="D23" i="3" s="1"/>
  <c r="E14" i="4"/>
  <c r="E16" i="4" s="1"/>
  <c r="B7" i="9" s="1"/>
  <c r="E8" i="5"/>
  <c r="E10" i="5" s="1"/>
  <c r="D22" i="2"/>
  <c r="D23" i="2" s="1"/>
  <c r="D21" i="3"/>
  <c r="D22" i="3" s="1"/>
  <c r="D24" i="2" l="1"/>
  <c r="D26" i="2" s="1"/>
  <c r="B21" i="9" s="1"/>
  <c r="E9" i="4"/>
  <c r="E11" i="4" s="1"/>
  <c r="B6" i="9" s="1"/>
  <c r="B5" i="9"/>
  <c r="B10" i="9" s="1"/>
  <c r="E13" i="5"/>
  <c r="E15" i="5" s="1"/>
  <c r="B15" i="9" s="1"/>
  <c r="E18" i="5"/>
  <c r="E20" i="5" s="1"/>
  <c r="B14" i="9"/>
  <c r="D25" i="3"/>
  <c r="B24" i="9" s="1"/>
  <c r="E25" i="5"/>
  <c r="B17" i="9" s="1"/>
  <c r="B16" i="9"/>
  <c r="B29" i="9" l="1"/>
  <c r="B26" i="9"/>
  <c r="B32" i="9" l="1"/>
  <c r="B35" i="9" s="1"/>
  <c r="C22" i="9" l="1"/>
  <c r="C18" i="9"/>
  <c r="C14" i="9"/>
  <c r="C25" i="9"/>
  <c r="C21" i="9"/>
  <c r="C17" i="9"/>
  <c r="C20" i="9"/>
  <c r="C16" i="9"/>
  <c r="C23" i="9"/>
  <c r="C19" i="9"/>
  <c r="C15" i="9"/>
  <c r="C24" i="9"/>
  <c r="C5" i="9"/>
  <c r="C9" i="9"/>
  <c r="C26" i="9"/>
  <c r="C10" i="9"/>
  <c r="B37" i="9"/>
  <c r="C7" i="9"/>
  <c r="C29" i="9"/>
  <c r="C8" i="9"/>
  <c r="C32" i="9"/>
  <c r="C6" i="9"/>
  <c r="C35" i="9" l="1"/>
</calcChain>
</file>

<file path=xl/sharedStrings.xml><?xml version="1.0" encoding="utf-8"?>
<sst xmlns="http://schemas.openxmlformats.org/spreadsheetml/2006/main" count="238" uniqueCount="165">
  <si>
    <t>PREÇOS</t>
  </si>
  <si>
    <t>SALÁRIO MOTORISTA</t>
  </si>
  <si>
    <t>SALÁRIO COBRADOR</t>
  </si>
  <si>
    <t>SALÁRIO FISCAL</t>
  </si>
  <si>
    <t>ÓLEO DIESEL R$/LITRO</t>
  </si>
  <si>
    <t>PNEU (UNIDADE)</t>
  </si>
  <si>
    <t>RECAPAGEM (UNIDADE)</t>
  </si>
  <si>
    <t>R$</t>
  </si>
  <si>
    <t>SISTEMA DE BILHETAGEM ELETRÔNICA (R$/VEÍCULO/MÊS)</t>
  </si>
  <si>
    <t>VEÍCULO PADRÃO MÉDIO/NOVO (CHASSI+CARROCERIA)</t>
  </si>
  <si>
    <t>MÍNIMO</t>
  </si>
  <si>
    <t>MÁXIMO</t>
  </si>
  <si>
    <t>ÍTENS</t>
  </si>
  <si>
    <t>RENDIMENTO ESPECÍFICO DIESEL VEÍCULO BÁSICO (l/km)</t>
  </si>
  <si>
    <t>Nº DE RECAPAGENS</t>
  </si>
  <si>
    <t>VIDA ÚTIL DA RODAGEM (kms)</t>
  </si>
  <si>
    <t>PEÇAS E ACESSÓRIOS</t>
  </si>
  <si>
    <t>DESPESAS GERAIS</t>
  </si>
  <si>
    <t>FATOR DE UTILIZAÇÃO - MOTORISTA</t>
  </si>
  <si>
    <t>FATOR DE UTILIZAÇÃO - COBRADOR</t>
  </si>
  <si>
    <t>FATOR DE UTILIZAÇÃO - FISCAL</t>
  </si>
  <si>
    <t>COEFICIENTES/FATORES DE UTILIZAÇÕES</t>
  </si>
  <si>
    <t>PESSOAL DE MANUTENÇÃO (% EM RELAÇÃO AO PESSOAL DE OPERAÇÃO)</t>
  </si>
  <si>
    <t>PESSOAL DE ADMINISTRAÇÃO (% EM RELAÇÃO AO PESSOAL DE OPERAÇÃO)</t>
  </si>
  <si>
    <t>MÉTODO</t>
  </si>
  <si>
    <t>COLE - SOMA DOS DÍGITOS DECRESCENTES</t>
  </si>
  <si>
    <t>VIDA ÚTIL</t>
  </si>
  <si>
    <t>10 ANOS</t>
  </si>
  <si>
    <t>VALOR RESIUAL</t>
  </si>
  <si>
    <t>TAXA DE REMUNERAÇÃO (SELIC JULHO/2020)</t>
  </si>
  <si>
    <t>2,25% a.a</t>
  </si>
  <si>
    <t>&gt;10</t>
  </si>
  <si>
    <t>0  a 1 ano</t>
  </si>
  <si>
    <t>1 a 2 anos</t>
  </si>
  <si>
    <t>2 a 3 anos</t>
  </si>
  <si>
    <t>3 a 4 anos</t>
  </si>
  <si>
    <t>4 a 5 anos</t>
  </si>
  <si>
    <t>5 a 6 anos</t>
  </si>
  <si>
    <t>6 a 7 anos</t>
  </si>
  <si>
    <t>7 a 8 anos</t>
  </si>
  <si>
    <t>8 a 9 anos</t>
  </si>
  <si>
    <t>9 a 10 anos</t>
  </si>
  <si>
    <t>FAIXA ETÁRIA</t>
  </si>
  <si>
    <t>FATOR DE REMUNERAÇÃO ANUAL</t>
  </si>
  <si>
    <t>FROTA</t>
  </si>
  <si>
    <t>FATOR * FROTA</t>
  </si>
  <si>
    <t>TOTAL</t>
  </si>
  <si>
    <t xml:space="preserve">Preço médio do veículo sem rodagem </t>
  </si>
  <si>
    <t>Percurso médio mensal total (PMMT)</t>
  </si>
  <si>
    <t>CUSTO KM - REMUNERAÇÃO DA FROTA</t>
  </si>
  <si>
    <t>CUSTO DE CAPITAL - REMUNERAÇÃO</t>
  </si>
  <si>
    <t>CUSTO DE CAPITAL - DEPRECIAÇÃO</t>
  </si>
  <si>
    <t>FATOR DE DEPRECIAÇÃO ANUAL</t>
  </si>
  <si>
    <t>Coeficiente mensal de depreciação</t>
  </si>
  <si>
    <t>CUSTO KM - DEPRECIAÇÃO DA FROTA</t>
  </si>
  <si>
    <t>Coeficiente mensal de remuneração de veículos</t>
  </si>
  <si>
    <t>Coeficiente mensal de remuneração de máquinas, instalações e equipamentos</t>
  </si>
  <si>
    <t>CUSTO KM - REMUNERAÇÃO DE MÁQUINAS, INST. E EQUIP.</t>
  </si>
  <si>
    <t>Coeficiente mensal de remuneração do almoxarifado</t>
  </si>
  <si>
    <t xml:space="preserve">Preço médio do veículo </t>
  </si>
  <si>
    <t>TIPO DO VEÍCULO</t>
  </si>
  <si>
    <t>BÁSICO</t>
  </si>
  <si>
    <t>R$/LITRO</t>
  </si>
  <si>
    <t>COEFICIENTE DE CONSUMO</t>
  </si>
  <si>
    <t>CUSTO TOTAL</t>
  </si>
  <si>
    <t>CUSTO PONDERADO DO ÓLEO DIESEL</t>
  </si>
  <si>
    <t>CUSTO UNITÁRIO DO PNEU</t>
  </si>
  <si>
    <t>Nº DE PNEUS</t>
  </si>
  <si>
    <t>CUSTO UNITÁRIO DA RECAPAGEM</t>
  </si>
  <si>
    <t>CUSTO TOTAL COM RODAGEM (R$/VEÍC x KM)</t>
  </si>
  <si>
    <t>PEREÇO DO VEÍCULO PADRÃO (CARROCERIA + CHASSI)</t>
  </si>
  <si>
    <t>PERCURSO MÉDIO MENSAL OPERACIONAL (PMMO)</t>
  </si>
  <si>
    <t>VEÍCULO PADRÃO MÉDIO/NOVO (CHASSI+CARROCERIA) MENOS RODAGEM</t>
  </si>
  <si>
    <t>ADOTADO</t>
  </si>
  <si>
    <t>CUSTOS FIXOS</t>
  </si>
  <si>
    <t>CATEGORIA</t>
  </si>
  <si>
    <t>MOTORISTA</t>
  </si>
  <si>
    <t>COBRADOR</t>
  </si>
  <si>
    <t>FISCAL</t>
  </si>
  <si>
    <t>CUSTO TOTAL (R$/VEÍCULO)</t>
  </si>
  <si>
    <t>SÁLARIO (R$)</t>
  </si>
  <si>
    <t>ENCARGOS SOCIAIS (%)</t>
  </si>
  <si>
    <t>FU</t>
  </si>
  <si>
    <t>CUSTO TOTAL (R$)</t>
  </si>
  <si>
    <t>CUSTO DO ARLA 32 - (R$/VEÍC x KM)</t>
  </si>
  <si>
    <t>CUSTO PONDERADO DO ÓLEO DIESEL - (R$/VEÍC x KM)</t>
  </si>
  <si>
    <t>CUSTO DE  PEÇAS E ACESSÓRIOS - (R$/VEÍC x KM)</t>
  </si>
  <si>
    <t>CUSTO DE  PESSOAL DE OPERAÇÃO - (R$/VEÍC x KM)</t>
  </si>
  <si>
    <t>CUSTO TOTAL COM PESSOAL DE OPERAÇÃO</t>
  </si>
  <si>
    <t>% ADOTADO PARA PESSOAL DE MANUTENÇÃO</t>
  </si>
  <si>
    <t>% ADOTADO PARA PESSOAL DE AMINISTRAÇÃO</t>
  </si>
  <si>
    <t>CUSTO DE  PESSOAL DE ADMINISTRAÇÃO - (R$/VEÍC x KM)</t>
  </si>
  <si>
    <t>CUSTO DE  PESSOAL DE MANUTENÇÃO - (R$/VEÍC x KM)</t>
  </si>
  <si>
    <t>CUSTO MENSAL DOS BENEFÍCIOS SOCIAIS</t>
  </si>
  <si>
    <t>CUSTO MENSAL TOTAL COM BENEFÍCIOS SOCIAIS</t>
  </si>
  <si>
    <t>CUSTO DOS BENEFÍCIOS SOCIAIS - (R$/VEÍC x KM)</t>
  </si>
  <si>
    <t>SALÁRIO DO MOTORISTA (R$)</t>
  </si>
  <si>
    <t>Nº DE SALÁRIOS DE MOTORISTA</t>
  </si>
  <si>
    <t>CUSTO TOTAL MENSAL</t>
  </si>
  <si>
    <t>CUSTO DO PRÓ-LABORE - (R$/VEÍC x KM)</t>
  </si>
  <si>
    <t>CUSTO MENSAL TOTAL COM SBE</t>
  </si>
  <si>
    <t>CUSTO DO SBE- (R$/VEÍC x KM)</t>
  </si>
  <si>
    <t>COMPOSIÇÃO DA FROTA</t>
  </si>
  <si>
    <t>DESCRIÇÃO</t>
  </si>
  <si>
    <t>QUATIDADE</t>
  </si>
  <si>
    <t>CHASSI</t>
  </si>
  <si>
    <t>CARROCERIA</t>
  </si>
  <si>
    <t xml:space="preserve">TOTAL </t>
  </si>
  <si>
    <t>VEÍCULO BÁSICO</t>
  </si>
  <si>
    <t>FROTA TOTAL BÁSICO</t>
  </si>
  <si>
    <t>PREÇO MÉDIO DO VEÍCULO</t>
  </si>
  <si>
    <t>PERCURSO MÉDIO MENSAL - PMM</t>
  </si>
  <si>
    <t>SISTEMA</t>
  </si>
  <si>
    <t>CARAZINHO</t>
  </si>
  <si>
    <t>KM MÉDIA MENSAL</t>
  </si>
  <si>
    <t>FROTA OPERANTE</t>
  </si>
  <si>
    <t>FROTA TOTAL</t>
  </si>
  <si>
    <t>PMMO</t>
  </si>
  <si>
    <t>PMMT</t>
  </si>
  <si>
    <t>ÍNDICE DE PASSAGEIROS POR KM</t>
  </si>
  <si>
    <t>PASSAGEIROS EQUIVALENTES</t>
  </si>
  <si>
    <t>IPK</t>
  </si>
  <si>
    <t>TARIFA CALCULADA</t>
  </si>
  <si>
    <t>1.1 - ÓLEO DIESEL</t>
  </si>
  <si>
    <t>1.2 - ÓLEOS LUBRIFICANTES</t>
  </si>
  <si>
    <t>1.3 - ARLA 32</t>
  </si>
  <si>
    <t>1.4 - RODAGEM</t>
  </si>
  <si>
    <t>1.5 - PEÇAS E ACESSÓRIOS</t>
  </si>
  <si>
    <t>ITENS DE CUSTOS</t>
  </si>
  <si>
    <t>CUSTO/KM</t>
  </si>
  <si>
    <t>% no custo total</t>
  </si>
  <si>
    <t xml:space="preserve">1.2 - OLEOS LUBRIFICANTES </t>
  </si>
  <si>
    <t>2.1 - PESSOAL DE OPERAÇÃO</t>
  </si>
  <si>
    <t>1 - CUSTOS VARIÁVEIS</t>
  </si>
  <si>
    <t>2.2 - PESSOAL DE MANUTENÇÃO</t>
  </si>
  <si>
    <t>2.3 - PESSOAL DE ADMINISTRAÇÃO</t>
  </si>
  <si>
    <t>2.4 - BENEFÍCIOS SOCIAIS</t>
  </si>
  <si>
    <t>2.5 - PRÓ-LABORE</t>
  </si>
  <si>
    <t>2.6 - DESPESAS GERAIS</t>
  </si>
  <si>
    <t>2.7 - SISTEMA DE BILHETAGEM ELETRÔNICA - SBE</t>
  </si>
  <si>
    <t>2.7 - SISTEMA DE BILHETAGEM ELETRÔNICA-SBE</t>
  </si>
  <si>
    <t>2.8 - REMUNERAÇÃO DOS VEÍCULOS</t>
  </si>
  <si>
    <t>2.9 - REMUNERAÇÃO DE MÁQUINAS, INSTALAÇÕES E EQUIPAMENTOS</t>
  </si>
  <si>
    <t>2.9 - REMUNERAÇÃO DE MÁQUINAS, INST. E EQUIP.</t>
  </si>
  <si>
    <t>2.10 - REMUNERAÇÃO DO ALMAXARIFADO</t>
  </si>
  <si>
    <t>2.11 - DEPRECIAÇÃO DOS VEÍCULOS</t>
  </si>
  <si>
    <t>2.12 - DEPRECIAÇÃO DE MÁQUINAS, INST. E EQUIP.</t>
  </si>
  <si>
    <t>2.8 - REMUNERAÇÃO DE VEÍCULOS</t>
  </si>
  <si>
    <t>2.10 - REMUNERAÇÃO DO ALMOXARIFADO</t>
  </si>
  <si>
    <t>2.11 - DEPRECIAÇÃO DE VEÍCULOS</t>
  </si>
  <si>
    <t>2.12 - DEPRECIAÇÃO DE MÁQUINAS, INSTALAÇÕES E EQUIPAMENTOS</t>
  </si>
  <si>
    <t>REMUNERAÇÃO DA PRESTAÇÃO DOS SERVIÇOS-RPS</t>
  </si>
  <si>
    <t xml:space="preserve">ISS (3%) + INSS (2%) </t>
  </si>
  <si>
    <t>IMPOSTOS</t>
  </si>
  <si>
    <t>TARIFA TÉCNICA CALCULADA</t>
  </si>
  <si>
    <t>%</t>
  </si>
  <si>
    <t>ISS</t>
  </si>
  <si>
    <t>INSS</t>
  </si>
  <si>
    <t>TOTAL CUSTOS VARIÁVEIS</t>
  </si>
  <si>
    <t>TOTAL CUSTOS FIXOS</t>
  </si>
  <si>
    <t>COEFICIENTE ADOTADO</t>
  </si>
  <si>
    <t>CUSTO DOS ÓLEOS LUBRIFICANTES - (R$/VEÍC x KM)</t>
  </si>
  <si>
    <t>REMUNERAÇÃO DA PRESTAÇÃO DE SERVIÇO % - RPS (menos Custo de Capital)</t>
  </si>
  <si>
    <t>ÓLEOS LUBRIFICANTES (% em relação ao custo do óleo diesel)</t>
  </si>
  <si>
    <t>ARLA 32 (% em relação ao custo do óleo diesel)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</si>
</sst>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/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165" fontId="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3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0" fillId="5" borderId="1" xfId="0" applyFont="1" applyFill="1" applyBorder="1" applyAlignment="1" applyProtection="1">
      <alignment vertical="center" wrapText="1"/>
      <protection locked="0"/>
    </xf>
    <xf numFmtId="4" fontId="2" fillId="5" borderId="1" xfId="0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Protection="1">
      <protection locked="0"/>
    </xf>
    <xf numFmtId="4" fontId="2" fillId="5" borderId="1" xfId="0" applyNumberFormat="1" applyFont="1" applyFill="1" applyBorder="1" applyProtection="1">
      <protection locked="0"/>
    </xf>
    <xf numFmtId="4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vertical="center" wrapText="1"/>
    </xf>
    <xf numFmtId="4" fontId="3" fillId="0" borderId="1" xfId="0" applyNumberFormat="1" applyFont="1" applyBorder="1" applyAlignment="1" applyProtection="1">
      <alignment vertical="center" wrapText="1"/>
    </xf>
    <xf numFmtId="4" fontId="3" fillId="3" borderId="1" xfId="0" applyNumberFormat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vertical="center" wrapText="1"/>
    </xf>
    <xf numFmtId="165" fontId="3" fillId="2" borderId="1" xfId="0" applyNumberFormat="1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4" fontId="2" fillId="0" borderId="1" xfId="0" applyNumberFormat="1" applyFont="1" applyBorder="1" applyProtection="1"/>
    <xf numFmtId="165" fontId="3" fillId="2" borderId="1" xfId="0" applyNumberFormat="1" applyFont="1" applyFill="1" applyBorder="1" applyProtection="1"/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4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opLeftCell="A7" workbookViewId="0">
      <selection activeCell="C15" sqref="C15"/>
    </sheetView>
  </sheetViews>
  <sheetFormatPr defaultRowHeight="15.75" x14ac:dyDescent="0.25"/>
  <cols>
    <col min="1" max="1" width="7.28515625" style="65" customWidth="1"/>
    <col min="2" max="2" width="85.7109375" style="51" customWidth="1"/>
    <col min="3" max="3" width="21.85546875" style="65" customWidth="1"/>
    <col min="4" max="5" width="19.42578125" style="65" customWidth="1"/>
    <col min="6" max="16384" width="9.140625" style="51"/>
  </cols>
  <sheetData>
    <row r="1" spans="1:5" ht="27" customHeight="1" x14ac:dyDescent="0.25">
      <c r="A1" s="90" t="s">
        <v>0</v>
      </c>
      <c r="B1" s="90"/>
      <c r="C1" s="90"/>
    </row>
    <row r="2" spans="1:5" s="47" customFormat="1" ht="21" customHeight="1" x14ac:dyDescent="0.25">
      <c r="A2" s="89" t="s">
        <v>12</v>
      </c>
      <c r="B2" s="89"/>
      <c r="C2" s="86" t="s">
        <v>7</v>
      </c>
      <c r="D2" s="53"/>
      <c r="E2" s="53"/>
    </row>
    <row r="3" spans="1:5" s="47" customFormat="1" ht="21" customHeight="1" x14ac:dyDescent="0.25">
      <c r="A3" s="87">
        <v>1</v>
      </c>
      <c r="B3" s="66" t="s">
        <v>4</v>
      </c>
      <c r="C3" s="78"/>
      <c r="D3" s="53"/>
      <c r="E3" s="53"/>
    </row>
    <row r="4" spans="1:5" s="47" customFormat="1" ht="21" customHeight="1" x14ac:dyDescent="0.25">
      <c r="A4" s="87">
        <v>2</v>
      </c>
      <c r="B4" s="66" t="s">
        <v>5</v>
      </c>
      <c r="C4" s="78"/>
      <c r="D4" s="53"/>
      <c r="E4" s="53"/>
    </row>
    <row r="5" spans="1:5" s="47" customFormat="1" ht="21" customHeight="1" x14ac:dyDescent="0.25">
      <c r="A5" s="87">
        <v>3</v>
      </c>
      <c r="B5" s="66" t="s">
        <v>6</v>
      </c>
      <c r="C5" s="78"/>
      <c r="D5" s="53"/>
      <c r="E5" s="53"/>
    </row>
    <row r="6" spans="1:5" s="47" customFormat="1" ht="21" customHeight="1" x14ac:dyDescent="0.25">
      <c r="A6" s="87">
        <v>4</v>
      </c>
      <c r="B6" s="66" t="s">
        <v>1</v>
      </c>
      <c r="C6" s="78"/>
      <c r="D6" s="53"/>
      <c r="E6" s="53"/>
    </row>
    <row r="7" spans="1:5" s="47" customFormat="1" ht="21" customHeight="1" x14ac:dyDescent="0.25">
      <c r="A7" s="87">
        <v>5</v>
      </c>
      <c r="B7" s="66" t="s">
        <v>2</v>
      </c>
      <c r="C7" s="78"/>
      <c r="D7" s="53"/>
      <c r="E7" s="53"/>
    </row>
    <row r="8" spans="1:5" s="47" customFormat="1" ht="21" customHeight="1" x14ac:dyDescent="0.25">
      <c r="A8" s="87">
        <v>6</v>
      </c>
      <c r="B8" s="66" t="s">
        <v>3</v>
      </c>
      <c r="C8" s="78"/>
      <c r="D8" s="53"/>
      <c r="E8" s="53"/>
    </row>
    <row r="9" spans="1:5" s="47" customFormat="1" ht="21" customHeight="1" x14ac:dyDescent="0.25">
      <c r="A9" s="84">
        <v>7</v>
      </c>
      <c r="B9" s="66" t="s">
        <v>93</v>
      </c>
      <c r="C9" s="78"/>
      <c r="D9" s="53"/>
      <c r="E9" s="53"/>
    </row>
    <row r="10" spans="1:5" s="81" customFormat="1" ht="21" customHeight="1" x14ac:dyDescent="0.25">
      <c r="A10" s="84">
        <v>8</v>
      </c>
      <c r="B10" s="85" t="s">
        <v>8</v>
      </c>
      <c r="C10" s="79"/>
      <c r="D10" s="80"/>
      <c r="E10" s="80"/>
    </row>
    <row r="11" spans="1:5" s="81" customFormat="1" ht="21" customHeight="1" x14ac:dyDescent="0.25">
      <c r="A11" s="84">
        <v>9</v>
      </c>
      <c r="B11" s="85" t="s">
        <v>9</v>
      </c>
      <c r="C11" s="83" t="e">
        <f>'planilha 2 - FROTA'!E18</f>
        <v>#DIV/0!</v>
      </c>
      <c r="D11" s="80"/>
      <c r="E11" s="80"/>
    </row>
    <row r="12" spans="1:5" s="81" customFormat="1" ht="21" customHeight="1" x14ac:dyDescent="0.25">
      <c r="A12" s="84">
        <v>10</v>
      </c>
      <c r="B12" s="85" t="s">
        <v>72</v>
      </c>
      <c r="C12" s="83" t="e">
        <f>C11-(C4*6)</f>
        <v>#DIV/0!</v>
      </c>
      <c r="D12" s="80"/>
      <c r="E12" s="80"/>
    </row>
    <row r="13" spans="1:5" ht="6.75" customHeight="1" x14ac:dyDescent="0.25"/>
    <row r="14" spans="1:5" s="53" customFormat="1" ht="22.5" customHeight="1" x14ac:dyDescent="0.25">
      <c r="A14" s="88" t="s">
        <v>21</v>
      </c>
      <c r="B14" s="88"/>
      <c r="C14" s="86" t="s">
        <v>73</v>
      </c>
      <c r="D14" s="86" t="s">
        <v>10</v>
      </c>
      <c r="E14" s="86" t="s">
        <v>11</v>
      </c>
    </row>
    <row r="15" spans="1:5" s="47" customFormat="1" ht="21" customHeight="1" x14ac:dyDescent="0.25">
      <c r="A15" s="87">
        <v>12</v>
      </c>
      <c r="B15" s="66" t="s">
        <v>13</v>
      </c>
      <c r="C15" s="46"/>
      <c r="D15" s="48">
        <v>0.45</v>
      </c>
      <c r="E15" s="48">
        <v>0.5</v>
      </c>
    </row>
    <row r="16" spans="1:5" s="47" customFormat="1" ht="21" customHeight="1" x14ac:dyDescent="0.25">
      <c r="A16" s="87">
        <v>13</v>
      </c>
      <c r="B16" s="66" t="s">
        <v>163</v>
      </c>
      <c r="C16" s="46"/>
      <c r="D16" s="48">
        <v>0.04</v>
      </c>
      <c r="E16" s="48">
        <v>0.06</v>
      </c>
    </row>
    <row r="17" spans="1:5" s="47" customFormat="1" ht="21" customHeight="1" x14ac:dyDescent="0.25">
      <c r="A17" s="87">
        <v>14</v>
      </c>
      <c r="B17" s="66" t="s">
        <v>164</v>
      </c>
      <c r="C17" s="46"/>
      <c r="D17" s="48">
        <v>0.03</v>
      </c>
      <c r="E17" s="48">
        <v>0.05</v>
      </c>
    </row>
    <row r="18" spans="1:5" s="47" customFormat="1" ht="21" customHeight="1" x14ac:dyDescent="0.25">
      <c r="A18" s="87">
        <v>15</v>
      </c>
      <c r="B18" s="66" t="s">
        <v>15</v>
      </c>
      <c r="C18" s="82"/>
      <c r="D18" s="50">
        <v>85000</v>
      </c>
      <c r="E18" s="50">
        <v>125000</v>
      </c>
    </row>
    <row r="19" spans="1:5" s="47" customFormat="1" ht="21" customHeight="1" x14ac:dyDescent="0.25">
      <c r="A19" s="87">
        <v>16</v>
      </c>
      <c r="B19" s="66" t="s">
        <v>14</v>
      </c>
      <c r="C19" s="46"/>
      <c r="D19" s="48">
        <v>2</v>
      </c>
      <c r="E19" s="48">
        <v>3</v>
      </c>
    </row>
    <row r="20" spans="1:5" s="47" customFormat="1" ht="21" customHeight="1" x14ac:dyDescent="0.25">
      <c r="A20" s="87">
        <v>17</v>
      </c>
      <c r="B20" s="66" t="s">
        <v>16</v>
      </c>
      <c r="C20" s="46"/>
      <c r="D20" s="48">
        <v>3.3E-3</v>
      </c>
      <c r="E20" s="48">
        <v>8.3000000000000001E-3</v>
      </c>
    </row>
    <row r="21" spans="1:5" s="47" customFormat="1" ht="21" customHeight="1" x14ac:dyDescent="0.25">
      <c r="A21" s="87">
        <v>18</v>
      </c>
      <c r="B21" s="66" t="s">
        <v>17</v>
      </c>
      <c r="C21" s="46"/>
      <c r="D21" s="48">
        <v>1.6999999999999999E-3</v>
      </c>
      <c r="E21" s="48">
        <v>3.3E-3</v>
      </c>
    </row>
    <row r="22" spans="1:5" s="47" customFormat="1" ht="21" customHeight="1" x14ac:dyDescent="0.25">
      <c r="A22" s="87">
        <v>19</v>
      </c>
      <c r="B22" s="66" t="s">
        <v>18</v>
      </c>
      <c r="C22" s="46"/>
      <c r="D22" s="48">
        <v>2.2000000000000002</v>
      </c>
      <c r="E22" s="48">
        <v>2.8</v>
      </c>
    </row>
    <row r="23" spans="1:5" s="47" customFormat="1" ht="21" customHeight="1" x14ac:dyDescent="0.25">
      <c r="A23" s="87">
        <v>20</v>
      </c>
      <c r="B23" s="66" t="s">
        <v>19</v>
      </c>
      <c r="C23" s="46"/>
      <c r="D23" s="48">
        <v>2.2000000000000002</v>
      </c>
      <c r="E23" s="48">
        <v>2.8</v>
      </c>
    </row>
    <row r="24" spans="1:5" s="47" customFormat="1" ht="21" customHeight="1" x14ac:dyDescent="0.25">
      <c r="A24" s="87">
        <v>21</v>
      </c>
      <c r="B24" s="66" t="s">
        <v>20</v>
      </c>
      <c r="C24" s="46"/>
      <c r="D24" s="48">
        <v>0.2</v>
      </c>
      <c r="E24" s="48">
        <v>0.5</v>
      </c>
    </row>
    <row r="25" spans="1:5" s="47" customFormat="1" ht="21" customHeight="1" x14ac:dyDescent="0.25">
      <c r="A25" s="87">
        <v>22</v>
      </c>
      <c r="B25" s="66" t="s">
        <v>22</v>
      </c>
      <c r="C25" s="46"/>
      <c r="D25" s="48">
        <v>12</v>
      </c>
      <c r="E25" s="48">
        <v>15</v>
      </c>
    </row>
    <row r="26" spans="1:5" s="47" customFormat="1" ht="21" customHeight="1" x14ac:dyDescent="0.25">
      <c r="A26" s="87">
        <v>23</v>
      </c>
      <c r="B26" s="66" t="s">
        <v>23</v>
      </c>
      <c r="C26" s="46"/>
      <c r="D26" s="48">
        <v>8</v>
      </c>
      <c r="E26" s="48">
        <v>13</v>
      </c>
    </row>
    <row r="27" spans="1:5" s="47" customFormat="1" ht="21" customHeight="1" x14ac:dyDescent="0.25">
      <c r="A27" s="87">
        <v>24</v>
      </c>
      <c r="B27" s="66" t="s">
        <v>162</v>
      </c>
      <c r="C27" s="46"/>
      <c r="D27" s="48">
        <v>0</v>
      </c>
      <c r="E27" s="48">
        <v>7.24</v>
      </c>
    </row>
  </sheetData>
  <sheetProtection password="C6E5" sheet="1" objects="1" scenarios="1"/>
  <mergeCells count="3">
    <mergeCell ref="A14:B14"/>
    <mergeCell ref="A2:B2"/>
    <mergeCell ref="A1:C1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5.75" x14ac:dyDescent="0.25"/>
  <cols>
    <col min="1" max="1" width="68.28515625" style="51" customWidth="1"/>
    <col min="2" max="2" width="18.140625" style="51" customWidth="1"/>
    <col min="3" max="5" width="18.85546875" style="51" customWidth="1"/>
    <col min="6" max="16384" width="9.140625" style="51"/>
  </cols>
  <sheetData>
    <row r="1" spans="1:5" ht="20.25" x14ac:dyDescent="0.3">
      <c r="A1" s="94" t="s">
        <v>102</v>
      </c>
      <c r="B1" s="94"/>
      <c r="C1" s="94"/>
      <c r="D1" s="94"/>
      <c r="E1" s="94"/>
    </row>
    <row r="4" spans="1:5" ht="18.75" x14ac:dyDescent="0.3">
      <c r="A4" s="95" t="s">
        <v>108</v>
      </c>
      <c r="B4" s="95"/>
      <c r="C4" s="95"/>
      <c r="D4" s="95"/>
      <c r="E4" s="95"/>
    </row>
    <row r="5" spans="1:5" x14ac:dyDescent="0.25">
      <c r="A5" s="96" t="s">
        <v>103</v>
      </c>
      <c r="B5" s="96" t="s">
        <v>104</v>
      </c>
      <c r="C5" s="96" t="s">
        <v>7</v>
      </c>
      <c r="D5" s="96"/>
      <c r="E5" s="96"/>
    </row>
    <row r="6" spans="1:5" x14ac:dyDescent="0.25">
      <c r="A6" s="96"/>
      <c r="B6" s="96"/>
      <c r="C6" s="87" t="s">
        <v>105</v>
      </c>
      <c r="D6" s="87" t="s">
        <v>106</v>
      </c>
      <c r="E6" s="87" t="s">
        <v>107</v>
      </c>
    </row>
    <row r="7" spans="1:5" ht="27" customHeight="1" x14ac:dyDescent="0.25">
      <c r="A7" s="54"/>
      <c r="B7" s="55"/>
      <c r="C7" s="56"/>
      <c r="D7" s="56"/>
      <c r="E7" s="62">
        <f>(C7+D7)*B7</f>
        <v>0</v>
      </c>
    </row>
    <row r="8" spans="1:5" ht="27" customHeight="1" x14ac:dyDescent="0.25">
      <c r="A8" s="54"/>
      <c r="B8" s="54"/>
      <c r="C8" s="56"/>
      <c r="D8" s="56"/>
      <c r="E8" s="62">
        <f t="shared" ref="E8:E15" si="0">(C8+D8)*B8</f>
        <v>0</v>
      </c>
    </row>
    <row r="9" spans="1:5" ht="27" customHeight="1" x14ac:dyDescent="0.25">
      <c r="A9" s="54"/>
      <c r="B9" s="54"/>
      <c r="C9" s="56"/>
      <c r="D9" s="56"/>
      <c r="E9" s="62">
        <f t="shared" si="0"/>
        <v>0</v>
      </c>
    </row>
    <row r="10" spans="1:5" ht="27" customHeight="1" x14ac:dyDescent="0.25">
      <c r="A10" s="57"/>
      <c r="B10" s="57"/>
      <c r="C10" s="58"/>
      <c r="D10" s="58"/>
      <c r="E10" s="62">
        <f t="shared" si="0"/>
        <v>0</v>
      </c>
    </row>
    <row r="11" spans="1:5" ht="27" customHeight="1" x14ac:dyDescent="0.25">
      <c r="A11" s="57"/>
      <c r="B11" s="57"/>
      <c r="C11" s="58"/>
      <c r="D11" s="58"/>
      <c r="E11" s="62">
        <f t="shared" si="0"/>
        <v>0</v>
      </c>
    </row>
    <row r="12" spans="1:5" ht="27" customHeight="1" x14ac:dyDescent="0.25">
      <c r="A12" s="57"/>
      <c r="B12" s="57"/>
      <c r="C12" s="58"/>
      <c r="D12" s="58"/>
      <c r="E12" s="62">
        <f t="shared" si="0"/>
        <v>0</v>
      </c>
    </row>
    <row r="13" spans="1:5" ht="27" customHeight="1" x14ac:dyDescent="0.25">
      <c r="A13" s="57"/>
      <c r="B13" s="57"/>
      <c r="C13" s="58"/>
      <c r="D13" s="58"/>
      <c r="E13" s="62">
        <f t="shared" si="0"/>
        <v>0</v>
      </c>
    </row>
    <row r="14" spans="1:5" ht="27" customHeight="1" x14ac:dyDescent="0.25">
      <c r="A14" s="57"/>
      <c r="B14" s="57"/>
      <c r="C14" s="58"/>
      <c r="D14" s="58"/>
      <c r="E14" s="62">
        <f t="shared" si="0"/>
        <v>0</v>
      </c>
    </row>
    <row r="15" spans="1:5" ht="27" customHeight="1" x14ac:dyDescent="0.25">
      <c r="A15" s="57"/>
      <c r="B15" s="57"/>
      <c r="C15" s="58"/>
      <c r="D15" s="58"/>
      <c r="E15" s="62">
        <f t="shared" si="0"/>
        <v>0</v>
      </c>
    </row>
    <row r="16" spans="1:5" ht="27" customHeight="1" x14ac:dyDescent="0.25">
      <c r="A16" s="86" t="s">
        <v>109</v>
      </c>
      <c r="B16" s="61">
        <f>SUM(B7:B15)</f>
        <v>0</v>
      </c>
      <c r="C16" s="59"/>
      <c r="D16" s="59"/>
      <c r="E16" s="63">
        <f>SUM(E7:E15)</f>
        <v>0</v>
      </c>
    </row>
    <row r="18" spans="1:5" s="60" customFormat="1" ht="36.75" customHeight="1" x14ac:dyDescent="0.25">
      <c r="A18" s="91" t="s">
        <v>110</v>
      </c>
      <c r="B18" s="92"/>
      <c r="C18" s="92"/>
      <c r="D18" s="93"/>
      <c r="E18" s="64" t="e">
        <f>E16/B16</f>
        <v>#DIV/0!</v>
      </c>
    </row>
  </sheetData>
  <sheetProtection password="C6E5" sheet="1" objects="1" scenarios="1"/>
  <mergeCells count="6">
    <mergeCell ref="A18:D18"/>
    <mergeCell ref="A1:E1"/>
    <mergeCell ref="A4:E4"/>
    <mergeCell ref="A5:A6"/>
    <mergeCell ref="B5:B6"/>
    <mergeCell ref="C5:E5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topLeftCell="A7" workbookViewId="0">
      <selection activeCell="C20" sqref="C20"/>
    </sheetView>
  </sheetViews>
  <sheetFormatPr defaultRowHeight="15.75" x14ac:dyDescent="0.25"/>
  <cols>
    <col min="1" max="1" width="53.5703125" style="51" customWidth="1"/>
    <col min="2" max="2" width="19.140625" style="65" customWidth="1"/>
    <col min="3" max="3" width="16.140625" style="65" customWidth="1"/>
    <col min="4" max="4" width="16.140625" style="51" customWidth="1"/>
    <col min="5" max="16384" width="9.140625" style="51"/>
  </cols>
  <sheetData>
    <row r="1" spans="1:4" ht="20.25" x14ac:dyDescent="0.3">
      <c r="A1" s="99" t="s">
        <v>50</v>
      </c>
      <c r="B1" s="99"/>
    </row>
    <row r="3" spans="1:4" s="47" customFormat="1" ht="65.25" customHeight="1" x14ac:dyDescent="0.25">
      <c r="A3" s="66" t="s">
        <v>24</v>
      </c>
      <c r="B3" s="52" t="s">
        <v>25</v>
      </c>
      <c r="C3" s="53"/>
    </row>
    <row r="4" spans="1:4" s="47" customFormat="1" ht="21.75" customHeight="1" x14ac:dyDescent="0.25">
      <c r="A4" s="66" t="s">
        <v>26</v>
      </c>
      <c r="B4" s="52" t="s">
        <v>27</v>
      </c>
      <c r="C4" s="53"/>
    </row>
    <row r="5" spans="1:4" s="47" customFormat="1" ht="21.75" customHeight="1" x14ac:dyDescent="0.25">
      <c r="A5" s="66" t="s">
        <v>28</v>
      </c>
      <c r="B5" s="67">
        <v>0.15</v>
      </c>
      <c r="C5" s="53"/>
    </row>
    <row r="6" spans="1:4" s="47" customFormat="1" ht="21.75" customHeight="1" x14ac:dyDescent="0.25">
      <c r="A6" s="66" t="s">
        <v>29</v>
      </c>
      <c r="B6" s="52" t="s">
        <v>30</v>
      </c>
      <c r="C6" s="53"/>
    </row>
    <row r="8" spans="1:4" ht="18.75" x14ac:dyDescent="0.3">
      <c r="A8" s="95" t="s">
        <v>147</v>
      </c>
      <c r="B8" s="95"/>
      <c r="C8" s="95"/>
      <c r="D8" s="95"/>
    </row>
    <row r="9" spans="1:4" ht="7.5" customHeight="1" x14ac:dyDescent="0.25"/>
    <row r="10" spans="1:4" s="53" customFormat="1" ht="53.25" customHeight="1" x14ac:dyDescent="0.25">
      <c r="A10" s="52" t="s">
        <v>42</v>
      </c>
      <c r="B10" s="52" t="s">
        <v>43</v>
      </c>
      <c r="C10" s="52" t="s">
        <v>44</v>
      </c>
      <c r="D10" s="68" t="s">
        <v>45</v>
      </c>
    </row>
    <row r="11" spans="1:4" s="47" customFormat="1" ht="20.25" customHeight="1" x14ac:dyDescent="0.25">
      <c r="A11" s="52" t="s">
        <v>32</v>
      </c>
      <c r="B11" s="48">
        <v>2.2499999999999999E-2</v>
      </c>
      <c r="C11" s="46"/>
      <c r="D11" s="49">
        <f>B11*C11</f>
        <v>0</v>
      </c>
    </row>
    <row r="12" spans="1:4" s="47" customFormat="1" ht="20.25" customHeight="1" x14ac:dyDescent="0.25">
      <c r="A12" s="52" t="s">
        <v>33</v>
      </c>
      <c r="B12" s="70">
        <v>1.9E-2</v>
      </c>
      <c r="C12" s="46"/>
      <c r="D12" s="49">
        <f t="shared" ref="D12:D21" si="0">B12*C12</f>
        <v>0</v>
      </c>
    </row>
    <row r="13" spans="1:4" s="47" customFormat="1" ht="20.25" customHeight="1" x14ac:dyDescent="0.25">
      <c r="A13" s="52" t="s">
        <v>34</v>
      </c>
      <c r="B13" s="48">
        <v>1.5900000000000001E-2</v>
      </c>
      <c r="C13" s="46"/>
      <c r="D13" s="49">
        <f t="shared" si="0"/>
        <v>0</v>
      </c>
    </row>
    <row r="14" spans="1:4" s="47" customFormat="1" ht="20.25" customHeight="1" x14ac:dyDescent="0.25">
      <c r="A14" s="52" t="s">
        <v>35</v>
      </c>
      <c r="B14" s="48">
        <v>1.3100000000000001E-2</v>
      </c>
      <c r="C14" s="46"/>
      <c r="D14" s="49">
        <f t="shared" si="0"/>
        <v>0</v>
      </c>
    </row>
    <row r="15" spans="1:4" s="47" customFormat="1" ht="20.25" customHeight="1" x14ac:dyDescent="0.25">
      <c r="A15" s="52" t="s">
        <v>36</v>
      </c>
      <c r="B15" s="48">
        <v>1.0699999999999999E-2</v>
      </c>
      <c r="C15" s="46"/>
      <c r="D15" s="49">
        <f t="shared" si="0"/>
        <v>0</v>
      </c>
    </row>
    <row r="16" spans="1:4" s="47" customFormat="1" ht="20.25" customHeight="1" x14ac:dyDescent="0.25">
      <c r="A16" s="52" t="s">
        <v>37</v>
      </c>
      <c r="B16" s="48">
        <v>8.6E-3</v>
      </c>
      <c r="C16" s="46"/>
      <c r="D16" s="49">
        <f t="shared" si="0"/>
        <v>0</v>
      </c>
    </row>
    <row r="17" spans="1:4" s="47" customFormat="1" ht="20.25" customHeight="1" x14ac:dyDescent="0.25">
      <c r="A17" s="52" t="s">
        <v>38</v>
      </c>
      <c r="B17" s="48">
        <v>6.8999999999999999E-3</v>
      </c>
      <c r="C17" s="46"/>
      <c r="D17" s="49">
        <f t="shared" si="0"/>
        <v>0</v>
      </c>
    </row>
    <row r="18" spans="1:4" s="47" customFormat="1" ht="20.25" customHeight="1" x14ac:dyDescent="0.25">
      <c r="A18" s="52" t="s">
        <v>39</v>
      </c>
      <c r="B18" s="48">
        <v>5.4999999999999997E-3</v>
      </c>
      <c r="C18" s="46"/>
      <c r="D18" s="49">
        <f t="shared" si="0"/>
        <v>0</v>
      </c>
    </row>
    <row r="19" spans="1:4" s="47" customFormat="1" ht="20.25" customHeight="1" x14ac:dyDescent="0.25">
      <c r="A19" s="52" t="s">
        <v>40</v>
      </c>
      <c r="B19" s="48">
        <v>4.4000000000000003E-3</v>
      </c>
      <c r="C19" s="46"/>
      <c r="D19" s="49">
        <f t="shared" si="0"/>
        <v>0</v>
      </c>
    </row>
    <row r="20" spans="1:4" s="47" customFormat="1" ht="20.25" customHeight="1" x14ac:dyDescent="0.25">
      <c r="A20" s="52" t="s">
        <v>41</v>
      </c>
      <c r="B20" s="48">
        <v>3.7000000000000002E-3</v>
      </c>
      <c r="C20" s="46"/>
      <c r="D20" s="49">
        <f t="shared" si="0"/>
        <v>0</v>
      </c>
    </row>
    <row r="21" spans="1:4" s="47" customFormat="1" ht="20.25" customHeight="1" x14ac:dyDescent="0.25">
      <c r="A21" s="52" t="s">
        <v>31</v>
      </c>
      <c r="B21" s="48">
        <v>3.3999999999999998E-3</v>
      </c>
      <c r="C21" s="46"/>
      <c r="D21" s="49">
        <f t="shared" si="0"/>
        <v>0</v>
      </c>
    </row>
    <row r="22" spans="1:4" s="47" customFormat="1" ht="21" customHeight="1" x14ac:dyDescent="0.25">
      <c r="A22" s="100" t="s">
        <v>46</v>
      </c>
      <c r="B22" s="100"/>
      <c r="C22" s="48">
        <f>SUM(C11:C21)</f>
        <v>0</v>
      </c>
      <c r="D22" s="49">
        <f>SUM(D11:D21)</f>
        <v>0</v>
      </c>
    </row>
    <row r="23" spans="1:4" s="47" customFormat="1" ht="22.5" customHeight="1" x14ac:dyDescent="0.25">
      <c r="A23" s="97" t="s">
        <v>55</v>
      </c>
      <c r="B23" s="97"/>
      <c r="C23" s="97"/>
      <c r="D23" s="71">
        <f>D22/12</f>
        <v>0</v>
      </c>
    </row>
    <row r="24" spans="1:4" s="47" customFormat="1" ht="21" customHeight="1" x14ac:dyDescent="0.25">
      <c r="A24" s="97" t="s">
        <v>47</v>
      </c>
      <c r="B24" s="97"/>
      <c r="C24" s="97"/>
      <c r="D24" s="62" t="e">
        <f>'planilha1-Preços e coeficientes'!C12</f>
        <v>#DIV/0!</v>
      </c>
    </row>
    <row r="25" spans="1:4" s="47" customFormat="1" ht="21" customHeight="1" x14ac:dyDescent="0.25">
      <c r="A25" s="97" t="s">
        <v>48</v>
      </c>
      <c r="B25" s="97"/>
      <c r="C25" s="97"/>
      <c r="D25" s="62">
        <f>'planilha 7 -PMM, IPK E IMPOSTOS'!F5</f>
        <v>4630.6575000000003</v>
      </c>
    </row>
    <row r="26" spans="1:4" s="47" customFormat="1" ht="21" customHeight="1" x14ac:dyDescent="0.25">
      <c r="A26" s="98" t="s">
        <v>49</v>
      </c>
      <c r="B26" s="98"/>
      <c r="C26" s="98"/>
      <c r="D26" s="72" t="e">
        <f>((D23*D24)/C22)/D25</f>
        <v>#DIV/0!</v>
      </c>
    </row>
    <row r="27" spans="1:4" s="47" customFormat="1" ht="21" customHeight="1" x14ac:dyDescent="0.25">
      <c r="A27" s="69"/>
      <c r="B27" s="69"/>
      <c r="C27" s="69"/>
    </row>
    <row r="28" spans="1:4" ht="23.25" customHeight="1" x14ac:dyDescent="0.3">
      <c r="A28" s="95" t="s">
        <v>142</v>
      </c>
      <c r="B28" s="95"/>
      <c r="C28" s="95"/>
      <c r="D28" s="95"/>
    </row>
    <row r="29" spans="1:4" ht="9" customHeight="1" x14ac:dyDescent="0.25"/>
    <row r="30" spans="1:4" ht="22.5" customHeight="1" x14ac:dyDescent="0.25">
      <c r="A30" s="97" t="s">
        <v>56</v>
      </c>
      <c r="B30" s="97"/>
      <c r="C30" s="97"/>
      <c r="D30" s="73">
        <v>7.4999999999999993E-5</v>
      </c>
    </row>
    <row r="31" spans="1:4" ht="22.5" customHeight="1" x14ac:dyDescent="0.25">
      <c r="A31" s="97" t="s">
        <v>59</v>
      </c>
      <c r="B31" s="97"/>
      <c r="C31" s="97"/>
      <c r="D31" s="74" t="e">
        <f>'planilha1-Preços e coeficientes'!C11</f>
        <v>#DIV/0!</v>
      </c>
    </row>
    <row r="32" spans="1:4" ht="22.5" customHeight="1" x14ac:dyDescent="0.25">
      <c r="A32" s="97" t="s">
        <v>48</v>
      </c>
      <c r="B32" s="97"/>
      <c r="C32" s="97"/>
      <c r="D32" s="74">
        <f>'planilha 7 -PMM, IPK E IMPOSTOS'!F5</f>
        <v>4630.6575000000003</v>
      </c>
    </row>
    <row r="33" spans="1:4" ht="22.5" customHeight="1" x14ac:dyDescent="0.25">
      <c r="A33" s="98" t="s">
        <v>57</v>
      </c>
      <c r="B33" s="98"/>
      <c r="C33" s="98"/>
      <c r="D33" s="75" t="e">
        <f>(D30*D31)/D32</f>
        <v>#DIV/0!</v>
      </c>
    </row>
    <row r="35" spans="1:4" ht="23.25" customHeight="1" x14ac:dyDescent="0.3">
      <c r="A35" s="95" t="s">
        <v>148</v>
      </c>
      <c r="B35" s="95"/>
      <c r="C35" s="95"/>
      <c r="D35" s="95"/>
    </row>
    <row r="36" spans="1:4" ht="7.5" customHeight="1" x14ac:dyDescent="0.25"/>
    <row r="37" spans="1:4" ht="22.5" customHeight="1" x14ac:dyDescent="0.25">
      <c r="A37" s="97" t="s">
        <v>58</v>
      </c>
      <c r="B37" s="97"/>
      <c r="C37" s="97"/>
      <c r="D37" s="73">
        <v>5.5999999999999999E-5</v>
      </c>
    </row>
    <row r="38" spans="1:4" ht="22.5" customHeight="1" x14ac:dyDescent="0.25">
      <c r="A38" s="97" t="s">
        <v>59</v>
      </c>
      <c r="B38" s="97"/>
      <c r="C38" s="97"/>
      <c r="D38" s="74" t="e">
        <f>'planilha1-Preços e coeficientes'!C11</f>
        <v>#DIV/0!</v>
      </c>
    </row>
    <row r="39" spans="1:4" ht="22.5" customHeight="1" x14ac:dyDescent="0.25">
      <c r="A39" s="97" t="s">
        <v>48</v>
      </c>
      <c r="B39" s="97"/>
      <c r="C39" s="97"/>
      <c r="D39" s="74">
        <f>'planilha 7 -PMM, IPK E IMPOSTOS'!F5</f>
        <v>4630.6575000000003</v>
      </c>
    </row>
    <row r="40" spans="1:4" ht="22.5" customHeight="1" x14ac:dyDescent="0.25">
      <c r="A40" s="98" t="s">
        <v>57</v>
      </c>
      <c r="B40" s="98"/>
      <c r="C40" s="98"/>
      <c r="D40" s="75" t="e">
        <f>(D37*D38)/D39</f>
        <v>#DIV/0!</v>
      </c>
    </row>
  </sheetData>
  <sheetProtection password="C6E5" sheet="1" objects="1" scenarios="1"/>
  <mergeCells count="17">
    <mergeCell ref="A33:C33"/>
    <mergeCell ref="A1:B1"/>
    <mergeCell ref="A22:B22"/>
    <mergeCell ref="A23:C23"/>
    <mergeCell ref="A24:C24"/>
    <mergeCell ref="A25:C25"/>
    <mergeCell ref="A26:C26"/>
    <mergeCell ref="A28:D28"/>
    <mergeCell ref="A8:D8"/>
    <mergeCell ref="A30:C30"/>
    <mergeCell ref="A31:C31"/>
    <mergeCell ref="A32:C32"/>
    <mergeCell ref="A35:D35"/>
    <mergeCell ref="A37:C37"/>
    <mergeCell ref="A38:C38"/>
    <mergeCell ref="A39:C39"/>
    <mergeCell ref="A40:C40"/>
  </mergeCells>
  <pageMargins left="0.51181102362204722" right="0.51181102362204722" top="0.78740157480314965" bottom="0.78740157480314965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2"/>
  <sheetViews>
    <sheetView topLeftCell="A13" workbookViewId="0">
      <selection activeCell="D30" sqref="D30"/>
    </sheetView>
  </sheetViews>
  <sheetFormatPr defaultRowHeight="15.75" x14ac:dyDescent="0.25"/>
  <cols>
    <col min="1" max="1" width="57.7109375" style="51" customWidth="1"/>
    <col min="2" max="2" width="19.140625" style="65" customWidth="1"/>
    <col min="3" max="3" width="16.140625" style="65" customWidth="1"/>
    <col min="4" max="4" width="16.140625" style="51" customWidth="1"/>
    <col min="5" max="16384" width="9.140625" style="51"/>
  </cols>
  <sheetData>
    <row r="1" spans="1:4" ht="20.25" x14ac:dyDescent="0.3">
      <c r="A1" s="99" t="s">
        <v>51</v>
      </c>
      <c r="B1" s="99"/>
    </row>
    <row r="3" spans="1:4" s="47" customFormat="1" ht="65.25" customHeight="1" x14ac:dyDescent="0.25">
      <c r="A3" s="66" t="s">
        <v>24</v>
      </c>
      <c r="B3" s="52" t="s">
        <v>25</v>
      </c>
      <c r="C3" s="53"/>
    </row>
    <row r="4" spans="1:4" s="47" customFormat="1" ht="21.75" customHeight="1" x14ac:dyDescent="0.25">
      <c r="A4" s="66" t="s">
        <v>26</v>
      </c>
      <c r="B4" s="52" t="s">
        <v>27</v>
      </c>
      <c r="C4" s="53"/>
    </row>
    <row r="5" spans="1:4" s="47" customFormat="1" ht="21.75" customHeight="1" x14ac:dyDescent="0.25">
      <c r="A5" s="66" t="s">
        <v>28</v>
      </c>
      <c r="B5" s="67">
        <v>0.15</v>
      </c>
      <c r="C5" s="53"/>
    </row>
    <row r="6" spans="1:4" s="47" customFormat="1" ht="15" customHeight="1" x14ac:dyDescent="0.25">
      <c r="A6" s="76"/>
      <c r="B6" s="77"/>
      <c r="C6" s="53"/>
    </row>
    <row r="7" spans="1:4" s="47" customFormat="1" ht="33.75" customHeight="1" x14ac:dyDescent="0.3">
      <c r="A7" s="95" t="s">
        <v>149</v>
      </c>
      <c r="B7" s="95"/>
      <c r="C7" s="95"/>
      <c r="D7" s="95"/>
    </row>
    <row r="8" spans="1:4" ht="9" customHeight="1" x14ac:dyDescent="0.25"/>
    <row r="9" spans="1:4" s="53" customFormat="1" ht="53.25" customHeight="1" x14ac:dyDescent="0.25">
      <c r="A9" s="52" t="s">
        <v>42</v>
      </c>
      <c r="B9" s="52" t="s">
        <v>52</v>
      </c>
      <c r="C9" s="52" t="s">
        <v>44</v>
      </c>
      <c r="D9" s="68" t="s">
        <v>45</v>
      </c>
    </row>
    <row r="10" spans="1:4" s="47" customFormat="1" ht="20.25" customHeight="1" x14ac:dyDescent="0.25">
      <c r="A10" s="52" t="s">
        <v>32</v>
      </c>
      <c r="B10" s="48">
        <v>0.1545</v>
      </c>
      <c r="C10" s="48">
        <f>'planilha 3 - REMUNERAÇÕES'!C11</f>
        <v>0</v>
      </c>
      <c r="D10" s="49">
        <f>B10*C10</f>
        <v>0</v>
      </c>
    </row>
    <row r="11" spans="1:4" s="47" customFormat="1" ht="20.25" customHeight="1" x14ac:dyDescent="0.25">
      <c r="A11" s="52" t="s">
        <v>33</v>
      </c>
      <c r="B11" s="70">
        <v>0.1391</v>
      </c>
      <c r="C11" s="48">
        <f>'planilha 3 - REMUNERAÇÕES'!C12</f>
        <v>0</v>
      </c>
      <c r="D11" s="49">
        <f t="shared" ref="D11:D20" si="0">B11*C11</f>
        <v>0</v>
      </c>
    </row>
    <row r="12" spans="1:4" s="47" customFormat="1" ht="20.25" customHeight="1" x14ac:dyDescent="0.25">
      <c r="A12" s="52" t="s">
        <v>34</v>
      </c>
      <c r="B12" s="48">
        <v>0.1236</v>
      </c>
      <c r="C12" s="48">
        <f>'planilha 3 - REMUNERAÇÕES'!C13</f>
        <v>0</v>
      </c>
      <c r="D12" s="49">
        <f t="shared" si="0"/>
        <v>0</v>
      </c>
    </row>
    <row r="13" spans="1:4" s="47" customFormat="1" ht="20.25" customHeight="1" x14ac:dyDescent="0.25">
      <c r="A13" s="52" t="s">
        <v>35</v>
      </c>
      <c r="B13" s="48">
        <v>0.1082</v>
      </c>
      <c r="C13" s="48">
        <f>'planilha 3 - REMUNERAÇÕES'!C14</f>
        <v>0</v>
      </c>
      <c r="D13" s="49">
        <f t="shared" si="0"/>
        <v>0</v>
      </c>
    </row>
    <row r="14" spans="1:4" s="47" customFormat="1" ht="20.25" customHeight="1" x14ac:dyDescent="0.25">
      <c r="A14" s="52" t="s">
        <v>36</v>
      </c>
      <c r="B14" s="48">
        <v>9.2700000000000005E-2</v>
      </c>
      <c r="C14" s="48">
        <f>'planilha 3 - REMUNERAÇÕES'!C15</f>
        <v>0</v>
      </c>
      <c r="D14" s="49">
        <f t="shared" si="0"/>
        <v>0</v>
      </c>
    </row>
    <row r="15" spans="1:4" s="47" customFormat="1" ht="20.25" customHeight="1" x14ac:dyDescent="0.25">
      <c r="A15" s="52" t="s">
        <v>37</v>
      </c>
      <c r="B15" s="48">
        <v>7.7299999999999994E-2</v>
      </c>
      <c r="C15" s="48">
        <f>'planilha 3 - REMUNERAÇÕES'!C16</f>
        <v>0</v>
      </c>
      <c r="D15" s="49">
        <f t="shared" si="0"/>
        <v>0</v>
      </c>
    </row>
    <row r="16" spans="1:4" s="47" customFormat="1" ht="20.25" customHeight="1" x14ac:dyDescent="0.25">
      <c r="A16" s="52" t="s">
        <v>38</v>
      </c>
      <c r="B16" s="48">
        <v>6.1800000000000001E-2</v>
      </c>
      <c r="C16" s="48">
        <f>'planilha 3 - REMUNERAÇÕES'!C17</f>
        <v>0</v>
      </c>
      <c r="D16" s="49">
        <f t="shared" si="0"/>
        <v>0</v>
      </c>
    </row>
    <row r="17" spans="1:4" s="47" customFormat="1" ht="20.25" customHeight="1" x14ac:dyDescent="0.25">
      <c r="A17" s="52" t="s">
        <v>39</v>
      </c>
      <c r="B17" s="48">
        <v>4.6399999999999997E-2</v>
      </c>
      <c r="C17" s="48">
        <f>'planilha 3 - REMUNERAÇÕES'!C18</f>
        <v>0</v>
      </c>
      <c r="D17" s="49">
        <f t="shared" si="0"/>
        <v>0</v>
      </c>
    </row>
    <row r="18" spans="1:4" s="47" customFormat="1" ht="20.25" customHeight="1" x14ac:dyDescent="0.25">
      <c r="A18" s="52" t="s">
        <v>40</v>
      </c>
      <c r="B18" s="48">
        <v>3.09E-2</v>
      </c>
      <c r="C18" s="48">
        <f>'planilha 3 - REMUNERAÇÕES'!C19</f>
        <v>0</v>
      </c>
      <c r="D18" s="49">
        <f t="shared" si="0"/>
        <v>0</v>
      </c>
    </row>
    <row r="19" spans="1:4" s="47" customFormat="1" ht="20.25" customHeight="1" x14ac:dyDescent="0.25">
      <c r="A19" s="52" t="s">
        <v>41</v>
      </c>
      <c r="B19" s="48">
        <v>1.55E-2</v>
      </c>
      <c r="C19" s="48">
        <f>'planilha 3 - REMUNERAÇÕES'!C20</f>
        <v>0</v>
      </c>
      <c r="D19" s="49">
        <f t="shared" si="0"/>
        <v>0</v>
      </c>
    </row>
    <row r="20" spans="1:4" s="47" customFormat="1" ht="20.25" customHeight="1" x14ac:dyDescent="0.25">
      <c r="A20" s="52" t="s">
        <v>31</v>
      </c>
      <c r="B20" s="48">
        <v>0</v>
      </c>
      <c r="C20" s="48">
        <f>'planilha 3 - REMUNERAÇÕES'!C21</f>
        <v>0</v>
      </c>
      <c r="D20" s="49">
        <f t="shared" si="0"/>
        <v>0</v>
      </c>
    </row>
    <row r="21" spans="1:4" s="47" customFormat="1" ht="21" customHeight="1" x14ac:dyDescent="0.25">
      <c r="A21" s="100" t="s">
        <v>46</v>
      </c>
      <c r="B21" s="100"/>
      <c r="C21" s="48">
        <f>SUM(C10:C20)</f>
        <v>0</v>
      </c>
      <c r="D21" s="49">
        <f>SUM(D10:D20)</f>
        <v>0</v>
      </c>
    </row>
    <row r="22" spans="1:4" s="47" customFormat="1" ht="21" customHeight="1" x14ac:dyDescent="0.25">
      <c r="A22" s="97" t="s">
        <v>53</v>
      </c>
      <c r="B22" s="97"/>
      <c r="C22" s="97"/>
      <c r="D22" s="71">
        <f>D21/12</f>
        <v>0</v>
      </c>
    </row>
    <row r="23" spans="1:4" s="47" customFormat="1" ht="21" customHeight="1" x14ac:dyDescent="0.25">
      <c r="A23" s="97" t="s">
        <v>47</v>
      </c>
      <c r="B23" s="97"/>
      <c r="C23" s="97"/>
      <c r="D23" s="62" t="e">
        <f>'planilha1-Preços e coeficientes'!C12</f>
        <v>#DIV/0!</v>
      </c>
    </row>
    <row r="24" spans="1:4" s="47" customFormat="1" ht="21" customHeight="1" x14ac:dyDescent="0.25">
      <c r="A24" s="97" t="s">
        <v>48</v>
      </c>
      <c r="B24" s="97"/>
      <c r="C24" s="97"/>
      <c r="D24" s="62">
        <f>'planilha 7 -PMM, IPK E IMPOSTOS'!F5</f>
        <v>4630.6575000000003</v>
      </c>
    </row>
    <row r="25" spans="1:4" s="47" customFormat="1" ht="21" customHeight="1" x14ac:dyDescent="0.25">
      <c r="A25" s="98" t="s">
        <v>54</v>
      </c>
      <c r="B25" s="98"/>
      <c r="C25" s="98"/>
      <c r="D25" s="72" t="e">
        <f>((D22*D23)/C21)/D24</f>
        <v>#DIV/0!</v>
      </c>
    </row>
    <row r="27" spans="1:4" ht="22.5" customHeight="1" x14ac:dyDescent="0.3">
      <c r="A27" s="95" t="s">
        <v>150</v>
      </c>
      <c r="B27" s="95"/>
      <c r="C27" s="95"/>
      <c r="D27" s="95"/>
    </row>
    <row r="28" spans="1:4" ht="9.75" customHeight="1" x14ac:dyDescent="0.25"/>
    <row r="29" spans="1:4" ht="22.5" customHeight="1" x14ac:dyDescent="0.25">
      <c r="A29" s="97" t="s">
        <v>56</v>
      </c>
      <c r="B29" s="97"/>
      <c r="C29" s="97"/>
      <c r="D29" s="73">
        <v>1E-4</v>
      </c>
    </row>
    <row r="30" spans="1:4" ht="22.5" customHeight="1" x14ac:dyDescent="0.25">
      <c r="A30" s="97" t="s">
        <v>59</v>
      </c>
      <c r="B30" s="97"/>
      <c r="C30" s="97"/>
      <c r="D30" s="74" t="e">
        <f>'planilha1-Preços e coeficientes'!C11</f>
        <v>#DIV/0!</v>
      </c>
    </row>
    <row r="31" spans="1:4" ht="22.5" customHeight="1" x14ac:dyDescent="0.25">
      <c r="A31" s="97" t="s">
        <v>48</v>
      </c>
      <c r="B31" s="97"/>
      <c r="C31" s="97"/>
      <c r="D31" s="74">
        <f>'planilha 7 -PMM, IPK E IMPOSTOS'!F5</f>
        <v>4630.6575000000003</v>
      </c>
    </row>
    <row r="32" spans="1:4" ht="22.5" customHeight="1" x14ac:dyDescent="0.25">
      <c r="A32" s="98" t="s">
        <v>57</v>
      </c>
      <c r="B32" s="98"/>
      <c r="C32" s="98"/>
      <c r="D32" s="75" t="e">
        <f>(D29*D30)/D31</f>
        <v>#DIV/0!</v>
      </c>
    </row>
  </sheetData>
  <sheetProtection password="C6E5" sheet="1" objects="1" scenarios="1"/>
  <mergeCells count="12">
    <mergeCell ref="A1:B1"/>
    <mergeCell ref="A21:B21"/>
    <mergeCell ref="A22:C22"/>
    <mergeCell ref="A23:C23"/>
    <mergeCell ref="A24:C24"/>
    <mergeCell ref="A32:C32"/>
    <mergeCell ref="A7:D7"/>
    <mergeCell ref="A27:D27"/>
    <mergeCell ref="A29:C29"/>
    <mergeCell ref="A30:C30"/>
    <mergeCell ref="A31:C31"/>
    <mergeCell ref="A25:C25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9"/>
  <sheetViews>
    <sheetView topLeftCell="A10" workbookViewId="0">
      <selection activeCell="E23" sqref="E23"/>
    </sheetView>
  </sheetViews>
  <sheetFormatPr defaultRowHeight="15.75" x14ac:dyDescent="0.25"/>
  <cols>
    <col min="1" max="1" width="22.85546875" style="1" customWidth="1"/>
    <col min="2" max="4" width="16.42578125" style="1" customWidth="1"/>
    <col min="5" max="5" width="17.42578125" style="2" customWidth="1"/>
    <col min="6" max="16384" width="9.140625" style="1"/>
  </cols>
  <sheetData>
    <row r="1" spans="1:5" ht="20.25" x14ac:dyDescent="0.3">
      <c r="A1" s="104" t="s">
        <v>133</v>
      </c>
      <c r="B1" s="104"/>
      <c r="C1" s="104"/>
      <c r="D1" s="104"/>
      <c r="E1" s="104"/>
    </row>
    <row r="3" spans="1:5" ht="18.75" x14ac:dyDescent="0.3">
      <c r="A3" s="103" t="s">
        <v>123</v>
      </c>
      <c r="B3" s="103"/>
      <c r="C3" s="103"/>
      <c r="D3" s="103"/>
      <c r="E3" s="103"/>
    </row>
    <row r="4" spans="1:5" s="3" customFormat="1" ht="41.25" customHeight="1" x14ac:dyDescent="0.25">
      <c r="A4" s="7" t="s">
        <v>60</v>
      </c>
      <c r="B4" s="8" t="s">
        <v>62</v>
      </c>
      <c r="C4" s="6" t="s">
        <v>63</v>
      </c>
      <c r="D4" s="8" t="s">
        <v>44</v>
      </c>
      <c r="E4" s="8" t="s">
        <v>64</v>
      </c>
    </row>
    <row r="5" spans="1:5" s="5" customFormat="1" ht="24" customHeight="1" x14ac:dyDescent="0.25">
      <c r="A5" s="12" t="s">
        <v>61</v>
      </c>
      <c r="B5" s="12">
        <f>'planilha1-Preços e coeficientes'!C3</f>
        <v>0</v>
      </c>
      <c r="C5" s="12">
        <f>'planilha1-Preços e coeficientes'!C15</f>
        <v>0</v>
      </c>
      <c r="D5" s="12">
        <f>'planilha 2 - FROTA'!B16</f>
        <v>0</v>
      </c>
      <c r="E5" s="13">
        <f>B5*C5*D5</f>
        <v>0</v>
      </c>
    </row>
    <row r="6" spans="1:5" s="3" customFormat="1" ht="24" customHeight="1" x14ac:dyDescent="0.25">
      <c r="A6" s="102" t="s">
        <v>85</v>
      </c>
      <c r="B6" s="102"/>
      <c r="C6" s="102"/>
      <c r="D6" s="102"/>
      <c r="E6" s="24" t="e">
        <f>E5/D5</f>
        <v>#DIV/0!</v>
      </c>
    </row>
    <row r="8" spans="1:5" ht="18.75" x14ac:dyDescent="0.3">
      <c r="A8" s="103" t="s">
        <v>124</v>
      </c>
      <c r="B8" s="103"/>
      <c r="C8" s="103"/>
      <c r="D8" s="103"/>
      <c r="E8" s="103"/>
    </row>
    <row r="9" spans="1:5" s="5" customFormat="1" ht="24" customHeight="1" x14ac:dyDescent="0.25">
      <c r="A9" s="101" t="s">
        <v>65</v>
      </c>
      <c r="B9" s="101"/>
      <c r="C9" s="101"/>
      <c r="D9" s="101"/>
      <c r="E9" s="13" t="e">
        <f>E6</f>
        <v>#DIV/0!</v>
      </c>
    </row>
    <row r="10" spans="1:5" ht="24" customHeight="1" x14ac:dyDescent="0.25">
      <c r="A10" s="101" t="s">
        <v>63</v>
      </c>
      <c r="B10" s="101"/>
      <c r="C10" s="101"/>
      <c r="D10" s="101"/>
      <c r="E10" s="14">
        <f>'planilha1-Preços e coeficientes'!C16</f>
        <v>0</v>
      </c>
    </row>
    <row r="11" spans="1:5" ht="24" customHeight="1" x14ac:dyDescent="0.25">
      <c r="A11" s="102" t="s">
        <v>161</v>
      </c>
      <c r="B11" s="102"/>
      <c r="C11" s="102"/>
      <c r="D11" s="102"/>
      <c r="E11" s="25" t="e">
        <f>E9*E10</f>
        <v>#DIV/0!</v>
      </c>
    </row>
    <row r="13" spans="1:5" ht="18.75" x14ac:dyDescent="0.3">
      <c r="A13" s="103" t="s">
        <v>125</v>
      </c>
      <c r="B13" s="103"/>
      <c r="C13" s="103"/>
      <c r="D13" s="103"/>
      <c r="E13" s="103"/>
    </row>
    <row r="14" spans="1:5" s="5" customFormat="1" ht="24" customHeight="1" x14ac:dyDescent="0.25">
      <c r="A14" s="101" t="s">
        <v>65</v>
      </c>
      <c r="B14" s="101"/>
      <c r="C14" s="101"/>
      <c r="D14" s="101"/>
      <c r="E14" s="13" t="e">
        <f>E6</f>
        <v>#DIV/0!</v>
      </c>
    </row>
    <row r="15" spans="1:5" ht="24" customHeight="1" x14ac:dyDescent="0.25">
      <c r="A15" s="101" t="s">
        <v>63</v>
      </c>
      <c r="B15" s="101"/>
      <c r="C15" s="101"/>
      <c r="D15" s="101"/>
      <c r="E15" s="14">
        <f>'planilha1-Preços e coeficientes'!C17</f>
        <v>0</v>
      </c>
    </row>
    <row r="16" spans="1:5" ht="24" customHeight="1" x14ac:dyDescent="0.25">
      <c r="A16" s="102" t="s">
        <v>84</v>
      </c>
      <c r="B16" s="102"/>
      <c r="C16" s="102"/>
      <c r="D16" s="102"/>
      <c r="E16" s="25" t="e">
        <f>E14*E15</f>
        <v>#DIV/0!</v>
      </c>
    </row>
    <row r="18" spans="1:5" ht="18.75" x14ac:dyDescent="0.3">
      <c r="A18" s="103" t="s">
        <v>126</v>
      </c>
      <c r="B18" s="103"/>
      <c r="C18" s="103"/>
      <c r="D18" s="103"/>
      <c r="E18" s="103"/>
    </row>
    <row r="19" spans="1:5" s="3" customFormat="1" ht="24" customHeight="1" x14ac:dyDescent="0.25">
      <c r="A19" s="105" t="s">
        <v>66</v>
      </c>
      <c r="B19" s="105"/>
      <c r="C19" s="105"/>
      <c r="D19" s="105"/>
      <c r="E19" s="29">
        <f>'planilha1-Preços e coeficientes'!C4</f>
        <v>0</v>
      </c>
    </row>
    <row r="20" spans="1:5" s="3" customFormat="1" ht="24" customHeight="1" x14ac:dyDescent="0.25">
      <c r="A20" s="105" t="s">
        <v>67</v>
      </c>
      <c r="B20" s="105"/>
      <c r="C20" s="105"/>
      <c r="D20" s="105"/>
      <c r="E20" s="8">
        <v>6</v>
      </c>
    </row>
    <row r="21" spans="1:5" s="3" customFormat="1" ht="24" customHeight="1" x14ac:dyDescent="0.25">
      <c r="A21" s="105" t="s">
        <v>68</v>
      </c>
      <c r="B21" s="105"/>
      <c r="C21" s="105"/>
      <c r="D21" s="105"/>
      <c r="E21" s="8">
        <f>'planilha1-Preços e coeficientes'!C5</f>
        <v>0</v>
      </c>
    </row>
    <row r="22" spans="1:5" s="3" customFormat="1" ht="24" customHeight="1" x14ac:dyDescent="0.25">
      <c r="A22" s="105" t="s">
        <v>14</v>
      </c>
      <c r="B22" s="105"/>
      <c r="C22" s="105"/>
      <c r="D22" s="105"/>
      <c r="E22" s="8">
        <f>'planilha1-Preços e coeficientes'!C19</f>
        <v>0</v>
      </c>
    </row>
    <row r="23" spans="1:5" s="3" customFormat="1" ht="24" customHeight="1" x14ac:dyDescent="0.25">
      <c r="A23" s="102" t="s">
        <v>69</v>
      </c>
      <c r="B23" s="102"/>
      <c r="C23" s="102"/>
      <c r="D23" s="102"/>
      <c r="E23" s="24" t="e">
        <f>((E19*E20)+(E21*E20*E22))/'planilha1-Preços e coeficientes'!C18</f>
        <v>#DIV/0!</v>
      </c>
    </row>
    <row r="25" spans="1:5" ht="18.75" x14ac:dyDescent="0.3">
      <c r="A25" s="103" t="s">
        <v>127</v>
      </c>
      <c r="B25" s="103"/>
      <c r="C25" s="103"/>
      <c r="D25" s="103"/>
      <c r="E25" s="103"/>
    </row>
    <row r="26" spans="1:5" s="3" customFormat="1" ht="24" customHeight="1" x14ac:dyDescent="0.25">
      <c r="A26" s="105" t="s">
        <v>70</v>
      </c>
      <c r="B26" s="105"/>
      <c r="C26" s="105"/>
      <c r="D26" s="105"/>
      <c r="E26" s="42" t="e">
        <f>'planilha1-Preços e coeficientes'!C11</f>
        <v>#DIV/0!</v>
      </c>
    </row>
    <row r="27" spans="1:5" s="3" customFormat="1" ht="24" customHeight="1" x14ac:dyDescent="0.25">
      <c r="A27" s="105" t="s">
        <v>63</v>
      </c>
      <c r="B27" s="105"/>
      <c r="C27" s="105"/>
      <c r="D27" s="105"/>
      <c r="E27" s="8">
        <f>'planilha1-Preços e coeficientes'!C20</f>
        <v>0</v>
      </c>
    </row>
    <row r="28" spans="1:5" s="3" customFormat="1" ht="24" customHeight="1" x14ac:dyDescent="0.25">
      <c r="A28" s="105" t="s">
        <v>71</v>
      </c>
      <c r="B28" s="105"/>
      <c r="C28" s="105"/>
      <c r="D28" s="105"/>
      <c r="E28" s="42">
        <f>'planilha 7 -PMM, IPK E IMPOSTOS'!E5</f>
        <v>5145.1750000000002</v>
      </c>
    </row>
    <row r="29" spans="1:5" s="3" customFormat="1" ht="24" customHeight="1" x14ac:dyDescent="0.25">
      <c r="A29" s="102" t="s">
        <v>86</v>
      </c>
      <c r="B29" s="102"/>
      <c r="C29" s="102"/>
      <c r="D29" s="102"/>
      <c r="E29" s="24" t="e">
        <f>(E26*E27)/E28</f>
        <v>#DIV/0!</v>
      </c>
    </row>
  </sheetData>
  <sheetProtection password="C6E5" sheet="1" objects="1" scenarios="1"/>
  <mergeCells count="22">
    <mergeCell ref="A25:E25"/>
    <mergeCell ref="A26:D26"/>
    <mergeCell ref="A28:D28"/>
    <mergeCell ref="A29:D29"/>
    <mergeCell ref="A27:D27"/>
    <mergeCell ref="A23:D23"/>
    <mergeCell ref="A10:D10"/>
    <mergeCell ref="A11:D11"/>
    <mergeCell ref="A13:E13"/>
    <mergeCell ref="A14:D14"/>
    <mergeCell ref="A15:D15"/>
    <mergeCell ref="A16:D16"/>
    <mergeCell ref="A18:E18"/>
    <mergeCell ref="A19:D19"/>
    <mergeCell ref="A20:D20"/>
    <mergeCell ref="A21:D21"/>
    <mergeCell ref="A22:D22"/>
    <mergeCell ref="A9:D9"/>
    <mergeCell ref="A6:D6"/>
    <mergeCell ref="A3:E3"/>
    <mergeCell ref="A1:E1"/>
    <mergeCell ref="A8:E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3"/>
  <sheetViews>
    <sheetView workbookViewId="0">
      <selection activeCell="E15" sqref="E15"/>
    </sheetView>
  </sheetViews>
  <sheetFormatPr defaultRowHeight="15.75" x14ac:dyDescent="0.25"/>
  <cols>
    <col min="1" max="1" width="16.7109375" style="1" customWidth="1"/>
    <col min="2" max="4" width="19" style="1" customWidth="1"/>
    <col min="5" max="5" width="21.140625" style="1" customWidth="1"/>
    <col min="6" max="16384" width="9.140625" style="1"/>
  </cols>
  <sheetData>
    <row r="1" spans="1:5" ht="20.25" x14ac:dyDescent="0.3">
      <c r="A1" s="104" t="s">
        <v>74</v>
      </c>
      <c r="B1" s="104"/>
      <c r="C1" s="104"/>
      <c r="D1" s="104"/>
      <c r="E1" s="104"/>
    </row>
    <row r="2" spans="1:5" ht="10.5" customHeight="1" x14ac:dyDescent="0.25"/>
    <row r="3" spans="1:5" s="3" customFormat="1" ht="26.25" customHeight="1" x14ac:dyDescent="0.3">
      <c r="A3" s="106" t="s">
        <v>132</v>
      </c>
      <c r="B3" s="106"/>
      <c r="C3" s="106"/>
      <c r="D3" s="106"/>
      <c r="E3" s="106"/>
    </row>
    <row r="4" spans="1:5" s="11" customFormat="1" ht="43.5" customHeight="1" x14ac:dyDescent="0.25">
      <c r="A4" s="7" t="s">
        <v>75</v>
      </c>
      <c r="B4" s="6" t="s">
        <v>80</v>
      </c>
      <c r="C4" s="6" t="s">
        <v>81</v>
      </c>
      <c r="D4" s="6" t="s">
        <v>82</v>
      </c>
      <c r="E4" s="6" t="s">
        <v>83</v>
      </c>
    </row>
    <row r="5" spans="1:5" s="3" customFormat="1" ht="19.5" customHeight="1" x14ac:dyDescent="0.25">
      <c r="A5" s="7" t="s">
        <v>76</v>
      </c>
      <c r="B5" s="22">
        <f>'planilha1-Preços e coeficientes'!C6</f>
        <v>0</v>
      </c>
      <c r="C5" s="42">
        <v>41.99</v>
      </c>
      <c r="D5" s="22">
        <f>'planilha1-Preços e coeficientes'!C22</f>
        <v>0</v>
      </c>
      <c r="E5" s="22">
        <f>(B5*D5)*(1+(C5/100))</f>
        <v>0</v>
      </c>
    </row>
    <row r="6" spans="1:5" s="3" customFormat="1" ht="19.5" customHeight="1" x14ac:dyDescent="0.25">
      <c r="A6" s="7" t="s">
        <v>77</v>
      </c>
      <c r="B6" s="22">
        <f>'planilha1-Preços e coeficientes'!C7</f>
        <v>0</v>
      </c>
      <c r="C6" s="42">
        <v>41.99</v>
      </c>
      <c r="D6" s="22">
        <f>'planilha1-Preços e coeficientes'!C23</f>
        <v>0</v>
      </c>
      <c r="E6" s="22">
        <f t="shared" ref="E6:E7" si="0">(B6*D6)*(1+(C6/100))</f>
        <v>0</v>
      </c>
    </row>
    <row r="7" spans="1:5" s="3" customFormat="1" ht="19.5" customHeight="1" x14ac:dyDescent="0.25">
      <c r="A7" s="7" t="s">
        <v>78</v>
      </c>
      <c r="B7" s="22">
        <f>'planilha1-Preços e coeficientes'!C8</f>
        <v>0</v>
      </c>
      <c r="C7" s="42">
        <v>41.99</v>
      </c>
      <c r="D7" s="22">
        <f>'planilha1-Preços e coeficientes'!C24</f>
        <v>0</v>
      </c>
      <c r="E7" s="22">
        <f t="shared" si="0"/>
        <v>0</v>
      </c>
    </row>
    <row r="8" spans="1:5" s="3" customFormat="1" ht="19.5" customHeight="1" x14ac:dyDescent="0.25">
      <c r="A8" s="105" t="s">
        <v>79</v>
      </c>
      <c r="B8" s="105"/>
      <c r="C8" s="105"/>
      <c r="D8" s="105"/>
      <c r="E8" s="22">
        <f>SUM(E5:E7)</f>
        <v>0</v>
      </c>
    </row>
    <row r="9" spans="1:5" s="3" customFormat="1" ht="19.5" customHeight="1" x14ac:dyDescent="0.25">
      <c r="A9" s="105" t="s">
        <v>71</v>
      </c>
      <c r="B9" s="105"/>
      <c r="C9" s="105"/>
      <c r="D9" s="105"/>
      <c r="E9" s="22">
        <f>'planilha 7 -PMM, IPK E IMPOSTOS'!E5</f>
        <v>5145.1750000000002</v>
      </c>
    </row>
    <row r="10" spans="1:5" s="3" customFormat="1" ht="19.5" customHeight="1" x14ac:dyDescent="0.25">
      <c r="A10" s="102" t="s">
        <v>87</v>
      </c>
      <c r="B10" s="102"/>
      <c r="C10" s="102"/>
      <c r="D10" s="102"/>
      <c r="E10" s="26">
        <f>E8/E9</f>
        <v>0</v>
      </c>
    </row>
    <row r="11" spans="1:5" ht="10.5" customHeight="1" x14ac:dyDescent="0.25"/>
    <row r="12" spans="1:5" ht="18.75" x14ac:dyDescent="0.3">
      <c r="A12" s="103" t="s">
        <v>134</v>
      </c>
      <c r="B12" s="103"/>
      <c r="C12" s="103"/>
      <c r="D12" s="103"/>
      <c r="E12" s="103"/>
    </row>
    <row r="13" spans="1:5" s="3" customFormat="1" ht="19.5" customHeight="1" x14ac:dyDescent="0.25">
      <c r="A13" s="105" t="s">
        <v>88</v>
      </c>
      <c r="B13" s="105"/>
      <c r="C13" s="105"/>
      <c r="D13" s="105"/>
      <c r="E13" s="41">
        <f>E10</f>
        <v>0</v>
      </c>
    </row>
    <row r="14" spans="1:5" s="3" customFormat="1" ht="19.5" customHeight="1" x14ac:dyDescent="0.25">
      <c r="A14" s="107" t="s">
        <v>89</v>
      </c>
      <c r="B14" s="107"/>
      <c r="C14" s="107"/>
      <c r="D14" s="107"/>
      <c r="E14" s="7">
        <f>'planilha1-Preços e coeficientes'!C25</f>
        <v>0</v>
      </c>
    </row>
    <row r="15" spans="1:5" s="3" customFormat="1" ht="19.5" customHeight="1" x14ac:dyDescent="0.25">
      <c r="A15" s="102" t="s">
        <v>92</v>
      </c>
      <c r="B15" s="102"/>
      <c r="C15" s="102"/>
      <c r="D15" s="102"/>
      <c r="E15" s="26">
        <f>(E14/100)*E13</f>
        <v>0</v>
      </c>
    </row>
    <row r="16" spans="1:5" ht="10.5" customHeight="1" x14ac:dyDescent="0.25"/>
    <row r="17" spans="1:5" ht="18.75" x14ac:dyDescent="0.3">
      <c r="A17" s="103" t="s">
        <v>135</v>
      </c>
      <c r="B17" s="103"/>
      <c r="C17" s="103"/>
      <c r="D17" s="103"/>
      <c r="E17" s="103"/>
    </row>
    <row r="18" spans="1:5" ht="19.5" customHeight="1" x14ac:dyDescent="0.25">
      <c r="A18" s="105" t="s">
        <v>88</v>
      </c>
      <c r="B18" s="105"/>
      <c r="C18" s="105"/>
      <c r="D18" s="105"/>
      <c r="E18" s="41">
        <f>E10</f>
        <v>0</v>
      </c>
    </row>
    <row r="19" spans="1:5" ht="19.5" customHeight="1" x14ac:dyDescent="0.25">
      <c r="A19" s="107" t="s">
        <v>90</v>
      </c>
      <c r="B19" s="107"/>
      <c r="C19" s="107"/>
      <c r="D19" s="107"/>
      <c r="E19" s="7">
        <f>'planilha1-Preços e coeficientes'!C26</f>
        <v>0</v>
      </c>
    </row>
    <row r="20" spans="1:5" ht="19.5" customHeight="1" x14ac:dyDescent="0.25">
      <c r="A20" s="102" t="s">
        <v>91</v>
      </c>
      <c r="B20" s="102"/>
      <c r="C20" s="102"/>
      <c r="D20" s="102"/>
      <c r="E20" s="26">
        <f>(E19/100)*E18</f>
        <v>0</v>
      </c>
    </row>
    <row r="21" spans="1:5" ht="10.5" customHeight="1" x14ac:dyDescent="0.25"/>
    <row r="22" spans="1:5" ht="18.75" x14ac:dyDescent="0.3">
      <c r="A22" s="103" t="s">
        <v>136</v>
      </c>
      <c r="B22" s="103"/>
      <c r="C22" s="103"/>
      <c r="D22" s="103"/>
      <c r="E22" s="103"/>
    </row>
    <row r="23" spans="1:5" ht="19.5" customHeight="1" x14ac:dyDescent="0.25">
      <c r="A23" s="105" t="s">
        <v>94</v>
      </c>
      <c r="B23" s="105"/>
      <c r="C23" s="105"/>
      <c r="D23" s="105"/>
      <c r="E23" s="22">
        <f>'planilha1-Preços e coeficientes'!C9</f>
        <v>0</v>
      </c>
    </row>
    <row r="24" spans="1:5" ht="19.5" customHeight="1" x14ac:dyDescent="0.25">
      <c r="A24" s="105" t="s">
        <v>71</v>
      </c>
      <c r="B24" s="105"/>
      <c r="C24" s="105"/>
      <c r="D24" s="105"/>
      <c r="E24" s="22">
        <f>'planilha 7 -PMM, IPK E IMPOSTOS'!E5</f>
        <v>5145.1750000000002</v>
      </c>
    </row>
    <row r="25" spans="1:5" ht="19.5" customHeight="1" x14ac:dyDescent="0.25">
      <c r="A25" s="102" t="s">
        <v>95</v>
      </c>
      <c r="B25" s="102"/>
      <c r="C25" s="102"/>
      <c r="D25" s="102"/>
      <c r="E25" s="27">
        <f>(E23/E24)/'planilha 7 -PMM, IPK E IMPOSTOS'!D5</f>
        <v>0</v>
      </c>
    </row>
    <row r="26" spans="1:5" ht="10.5" customHeight="1" x14ac:dyDescent="0.25"/>
    <row r="27" spans="1:5" ht="18.75" x14ac:dyDescent="0.3">
      <c r="A27" s="103" t="s">
        <v>137</v>
      </c>
      <c r="B27" s="103"/>
      <c r="C27" s="103"/>
      <c r="D27" s="103"/>
      <c r="E27" s="103"/>
    </row>
    <row r="28" spans="1:5" ht="19.5" customHeight="1" x14ac:dyDescent="0.25">
      <c r="A28" s="105" t="s">
        <v>96</v>
      </c>
      <c r="B28" s="105"/>
      <c r="C28" s="105"/>
      <c r="D28" s="105"/>
      <c r="E28" s="22">
        <f>'planilha1-Preços e coeficientes'!C6</f>
        <v>0</v>
      </c>
    </row>
    <row r="29" spans="1:5" ht="19.5" customHeight="1" x14ac:dyDescent="0.25">
      <c r="A29" s="108" t="s">
        <v>97</v>
      </c>
      <c r="B29" s="109"/>
      <c r="C29" s="109"/>
      <c r="D29" s="110"/>
      <c r="E29" s="7">
        <v>5</v>
      </c>
    </row>
    <row r="30" spans="1:5" ht="19.5" customHeight="1" x14ac:dyDescent="0.25">
      <c r="A30" s="107" t="s">
        <v>98</v>
      </c>
      <c r="B30" s="107"/>
      <c r="C30" s="107"/>
      <c r="D30" s="107"/>
      <c r="E30" s="22">
        <f>E28*E29</f>
        <v>0</v>
      </c>
    </row>
    <row r="31" spans="1:5" ht="19.5" customHeight="1" x14ac:dyDescent="0.25">
      <c r="A31" s="105" t="s">
        <v>71</v>
      </c>
      <c r="B31" s="105"/>
      <c r="C31" s="105"/>
      <c r="D31" s="105"/>
      <c r="E31" s="22">
        <f>'planilha 7 -PMM, IPK E IMPOSTOS'!E5</f>
        <v>5145.1750000000002</v>
      </c>
    </row>
    <row r="32" spans="1:5" ht="19.5" customHeight="1" x14ac:dyDescent="0.25">
      <c r="A32" s="102" t="s">
        <v>99</v>
      </c>
      <c r="B32" s="102"/>
      <c r="C32" s="102"/>
      <c r="D32" s="102"/>
      <c r="E32" s="26">
        <f>(E30/'planilha 7 -PMM, IPK E IMPOSTOS'!D5)/E31</f>
        <v>0</v>
      </c>
    </row>
    <row r="33" spans="1:5" ht="9.75" customHeight="1" x14ac:dyDescent="0.25"/>
    <row r="34" spans="1:5" ht="18.75" x14ac:dyDescent="0.3">
      <c r="A34" s="103" t="s">
        <v>138</v>
      </c>
      <c r="B34" s="103"/>
      <c r="C34" s="103"/>
      <c r="D34" s="103"/>
      <c r="E34" s="103"/>
    </row>
    <row r="35" spans="1:5" ht="19.5" customHeight="1" x14ac:dyDescent="0.25">
      <c r="A35" s="105" t="s">
        <v>160</v>
      </c>
      <c r="B35" s="105"/>
      <c r="C35" s="105"/>
      <c r="D35" s="105"/>
      <c r="E35" s="10">
        <f>'planilha1-Preços e coeficientes'!C21</f>
        <v>0</v>
      </c>
    </row>
    <row r="36" spans="1:5" ht="19.5" customHeight="1" x14ac:dyDescent="0.25">
      <c r="A36" s="105" t="s">
        <v>110</v>
      </c>
      <c r="B36" s="105"/>
      <c r="C36" s="105"/>
      <c r="D36" s="105"/>
      <c r="E36" s="23" t="e">
        <f>'planilha1-Preços e coeficientes'!C11</f>
        <v>#DIV/0!</v>
      </c>
    </row>
    <row r="37" spans="1:5" ht="19.5" customHeight="1" x14ac:dyDescent="0.25">
      <c r="A37" s="105" t="s">
        <v>71</v>
      </c>
      <c r="B37" s="105"/>
      <c r="C37" s="105"/>
      <c r="D37" s="105"/>
      <c r="E37" s="23">
        <f>'planilha 7 -PMM, IPK E IMPOSTOS'!E5</f>
        <v>5145.1750000000002</v>
      </c>
    </row>
    <row r="38" spans="1:5" s="5" customFormat="1" ht="19.5" customHeight="1" x14ac:dyDescent="0.25">
      <c r="A38" s="111" t="s">
        <v>57</v>
      </c>
      <c r="B38" s="111"/>
      <c r="C38" s="111"/>
      <c r="D38" s="111"/>
      <c r="E38" s="28" t="e">
        <f>(E35*E36)/E37</f>
        <v>#DIV/0!</v>
      </c>
    </row>
    <row r="40" spans="1:5" ht="18.75" x14ac:dyDescent="0.3">
      <c r="A40" s="103" t="s">
        <v>139</v>
      </c>
      <c r="B40" s="103"/>
      <c r="C40" s="103"/>
      <c r="D40" s="103"/>
      <c r="E40" s="103"/>
    </row>
    <row r="41" spans="1:5" ht="19.5" customHeight="1" x14ac:dyDescent="0.25">
      <c r="A41" s="105" t="s">
        <v>100</v>
      </c>
      <c r="B41" s="105"/>
      <c r="C41" s="105"/>
      <c r="D41" s="105"/>
      <c r="E41" s="22">
        <f>('planilha1-Preços e coeficientes'!C10)*'planilha 2 - FROTA'!B18</f>
        <v>0</v>
      </c>
    </row>
    <row r="42" spans="1:5" ht="19.5" customHeight="1" x14ac:dyDescent="0.25">
      <c r="A42" s="105" t="s">
        <v>71</v>
      </c>
      <c r="B42" s="105"/>
      <c r="C42" s="105"/>
      <c r="D42" s="105"/>
      <c r="E42" s="22">
        <f>'planilha 7 -PMM, IPK E IMPOSTOS'!E5</f>
        <v>5145.1750000000002</v>
      </c>
    </row>
    <row r="43" spans="1:5" ht="19.5" customHeight="1" x14ac:dyDescent="0.25">
      <c r="A43" s="102" t="s">
        <v>101</v>
      </c>
      <c r="B43" s="102"/>
      <c r="C43" s="102"/>
      <c r="D43" s="102"/>
      <c r="E43" s="26">
        <f>(E41/E42)/'planilha 7 -PMM, IPK E IMPOSTOS'!D5</f>
        <v>0</v>
      </c>
    </row>
  </sheetData>
  <sheetProtection password="C6E5" sheet="1" objects="1" scenarios="1"/>
  <mergeCells count="32">
    <mergeCell ref="A40:E40"/>
    <mergeCell ref="A41:D41"/>
    <mergeCell ref="A42:D42"/>
    <mergeCell ref="A43:D43"/>
    <mergeCell ref="A34:E34"/>
    <mergeCell ref="A35:D35"/>
    <mergeCell ref="A36:D36"/>
    <mergeCell ref="A37:D37"/>
    <mergeCell ref="A38:D38"/>
    <mergeCell ref="A25:D25"/>
    <mergeCell ref="A27:E27"/>
    <mergeCell ref="A28:D28"/>
    <mergeCell ref="A30:D30"/>
    <mergeCell ref="A32:D32"/>
    <mergeCell ref="A29:D29"/>
    <mergeCell ref="A31:D31"/>
    <mergeCell ref="A9:D9"/>
    <mergeCell ref="A3:E3"/>
    <mergeCell ref="A1:E1"/>
    <mergeCell ref="A8:D8"/>
    <mergeCell ref="A24:D24"/>
    <mergeCell ref="A10:D10"/>
    <mergeCell ref="A12:E12"/>
    <mergeCell ref="A13:D13"/>
    <mergeCell ref="A14:D14"/>
    <mergeCell ref="A15:D15"/>
    <mergeCell ref="A17:E17"/>
    <mergeCell ref="A18:D18"/>
    <mergeCell ref="A19:D19"/>
    <mergeCell ref="A20:D20"/>
    <mergeCell ref="A22:E22"/>
    <mergeCell ref="A23:D2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7"/>
  <sheetViews>
    <sheetView workbookViewId="0">
      <selection activeCell="D6" sqref="D6"/>
    </sheetView>
  </sheetViews>
  <sheetFormatPr defaultRowHeight="15.75" x14ac:dyDescent="0.25"/>
  <cols>
    <col min="1" max="1" width="24.7109375" style="1" customWidth="1"/>
    <col min="2" max="2" width="16.5703125" style="1" customWidth="1"/>
    <col min="3" max="4" width="14" style="1" customWidth="1"/>
    <col min="5" max="6" width="18.42578125" style="2" customWidth="1"/>
    <col min="7" max="16384" width="9.140625" style="1"/>
  </cols>
  <sheetData>
    <row r="2" spans="1:6" ht="18.75" x14ac:dyDescent="0.3">
      <c r="A2" s="112" t="s">
        <v>111</v>
      </c>
      <c r="B2" s="112"/>
      <c r="C2" s="112"/>
      <c r="D2" s="112"/>
      <c r="E2" s="112"/>
      <c r="F2" s="112"/>
    </row>
    <row r="4" spans="1:6" s="4" customFormat="1" ht="60" customHeight="1" x14ac:dyDescent="0.25">
      <c r="A4" s="16" t="s">
        <v>112</v>
      </c>
      <c r="B4" s="15" t="s">
        <v>114</v>
      </c>
      <c r="C4" s="15" t="s">
        <v>115</v>
      </c>
      <c r="D4" s="15" t="s">
        <v>116</v>
      </c>
      <c r="E4" s="15" t="s">
        <v>117</v>
      </c>
      <c r="F4" s="15" t="s">
        <v>118</v>
      </c>
    </row>
    <row r="5" spans="1:6" s="4" customFormat="1" ht="40.5" customHeight="1" x14ac:dyDescent="0.25">
      <c r="A5" s="16" t="s">
        <v>113</v>
      </c>
      <c r="B5" s="29">
        <f>88203*1.05</f>
        <v>92613.150000000009</v>
      </c>
      <c r="C5" s="15">
        <v>18</v>
      </c>
      <c r="D5" s="15">
        <v>20</v>
      </c>
      <c r="E5" s="31">
        <f>B5/C5</f>
        <v>5145.1750000000002</v>
      </c>
      <c r="F5" s="31">
        <f>B5/D5</f>
        <v>4630.6575000000003</v>
      </c>
    </row>
    <row r="7" spans="1:6" ht="18.75" x14ac:dyDescent="0.3">
      <c r="A7" s="112" t="s">
        <v>119</v>
      </c>
      <c r="B7" s="112"/>
      <c r="C7" s="112"/>
      <c r="D7" s="112"/>
      <c r="E7" s="112"/>
      <c r="F7" s="112"/>
    </row>
    <row r="9" spans="1:6" ht="60" customHeight="1" x14ac:dyDescent="0.25">
      <c r="A9" s="113" t="s">
        <v>112</v>
      </c>
      <c r="B9" s="114"/>
      <c r="C9" s="115"/>
      <c r="D9" s="6" t="s">
        <v>120</v>
      </c>
      <c r="E9" s="15" t="s">
        <v>114</v>
      </c>
      <c r="F9" s="15" t="s">
        <v>121</v>
      </c>
    </row>
    <row r="10" spans="1:6" ht="40.5" customHeight="1" x14ac:dyDescent="0.25">
      <c r="A10" s="113" t="s">
        <v>113</v>
      </c>
      <c r="B10" s="114"/>
      <c r="C10" s="115"/>
      <c r="D10" s="29">
        <v>170000</v>
      </c>
      <c r="E10" s="29">
        <f>B5</f>
        <v>92613.150000000009</v>
      </c>
      <c r="F10" s="31">
        <f>D10/E10</f>
        <v>1.8355924617616395</v>
      </c>
    </row>
    <row r="12" spans="1:6" ht="18.75" x14ac:dyDescent="0.3">
      <c r="A12" s="103" t="s">
        <v>153</v>
      </c>
      <c r="B12" s="103"/>
      <c r="C12" s="30"/>
      <c r="D12" s="30"/>
      <c r="E12" s="30"/>
      <c r="F12" s="30"/>
    </row>
    <row r="14" spans="1:6" ht="60" customHeight="1" x14ac:dyDescent="0.25">
      <c r="A14" s="19" t="s">
        <v>112</v>
      </c>
      <c r="B14" s="6" t="s">
        <v>155</v>
      </c>
      <c r="C14" s="34"/>
      <c r="D14" s="34"/>
      <c r="E14" s="9"/>
      <c r="F14" s="9"/>
    </row>
    <row r="15" spans="1:6" ht="34.5" customHeight="1" x14ac:dyDescent="0.25">
      <c r="A15" s="19" t="s">
        <v>156</v>
      </c>
      <c r="B15" s="6">
        <v>3</v>
      </c>
      <c r="C15" s="34"/>
      <c r="D15" s="34"/>
      <c r="E15" s="9"/>
      <c r="F15" s="9"/>
    </row>
    <row r="16" spans="1:6" ht="34.5" customHeight="1" x14ac:dyDescent="0.25">
      <c r="A16" s="19" t="s">
        <v>157</v>
      </c>
      <c r="B16" s="6">
        <v>2</v>
      </c>
      <c r="C16" s="34"/>
      <c r="D16" s="34"/>
      <c r="E16" s="9"/>
      <c r="F16" s="9"/>
    </row>
    <row r="17" spans="1:6" s="38" customFormat="1" ht="34.5" customHeight="1" x14ac:dyDescent="0.25">
      <c r="A17" s="20" t="s">
        <v>46</v>
      </c>
      <c r="B17" s="36">
        <f>B15+B16</f>
        <v>5</v>
      </c>
      <c r="C17" s="37"/>
      <c r="D17" s="37"/>
      <c r="E17" s="37"/>
      <c r="F17" s="35"/>
    </row>
  </sheetData>
  <sheetProtection password="C6E5" sheet="1" objects="1" scenarios="1"/>
  <mergeCells count="5">
    <mergeCell ref="A2:F2"/>
    <mergeCell ref="A7:F7"/>
    <mergeCell ref="A12:B12"/>
    <mergeCell ref="A9:C9"/>
    <mergeCell ref="A10:C1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99"/>
  <sheetViews>
    <sheetView tabSelected="1" workbookViewId="0">
      <selection activeCell="C26" sqref="C26"/>
    </sheetView>
  </sheetViews>
  <sheetFormatPr defaultRowHeight="15.75" x14ac:dyDescent="0.25"/>
  <cols>
    <col min="1" max="1" width="55" style="1" customWidth="1"/>
    <col min="2" max="3" width="17.5703125" style="2" customWidth="1"/>
    <col min="4" max="4" width="9.140625" style="1"/>
    <col min="5" max="5" width="13.140625" style="1" bestFit="1" customWidth="1"/>
    <col min="6" max="7" width="9.140625" style="1"/>
    <col min="8" max="8" width="13.140625" style="1" bestFit="1" customWidth="1"/>
    <col min="9" max="16384" width="9.140625" style="1"/>
  </cols>
  <sheetData>
    <row r="1" spans="1:3" ht="20.25" x14ac:dyDescent="0.3">
      <c r="A1" s="104" t="s">
        <v>122</v>
      </c>
      <c r="B1" s="104"/>
      <c r="C1" s="104"/>
    </row>
    <row r="2" spans="1:3" x14ac:dyDescent="0.25">
      <c r="A2" s="121"/>
      <c r="B2" s="121"/>
      <c r="C2" s="121"/>
    </row>
    <row r="3" spans="1:3" ht="18.75" x14ac:dyDescent="0.3">
      <c r="A3" s="120" t="s">
        <v>133</v>
      </c>
      <c r="B3" s="120"/>
      <c r="C3" s="120"/>
    </row>
    <row r="4" spans="1:3" s="3" customFormat="1" ht="22.5" customHeight="1" x14ac:dyDescent="0.25">
      <c r="A4" s="16" t="s">
        <v>128</v>
      </c>
      <c r="B4" s="15" t="s">
        <v>129</v>
      </c>
      <c r="C4" s="15" t="s">
        <v>130</v>
      </c>
    </row>
    <row r="5" spans="1:3" s="3" customFormat="1" ht="22.5" customHeight="1" x14ac:dyDescent="0.25">
      <c r="A5" s="32" t="s">
        <v>123</v>
      </c>
      <c r="B5" s="40" t="e">
        <f>'planilha 5 - CUSTOS VARIÁVEIS'!E6</f>
        <v>#DIV/0!</v>
      </c>
      <c r="C5" s="42" t="e">
        <f>(B5/B35)*100</f>
        <v>#DIV/0!</v>
      </c>
    </row>
    <row r="6" spans="1:3" s="3" customFormat="1" ht="22.5" customHeight="1" x14ac:dyDescent="0.25">
      <c r="A6" s="32" t="s">
        <v>131</v>
      </c>
      <c r="B6" s="40" t="e">
        <f>'planilha 5 - CUSTOS VARIÁVEIS'!E11</f>
        <v>#DIV/0!</v>
      </c>
      <c r="C6" s="42" t="e">
        <f>(B6/B35)*100</f>
        <v>#DIV/0!</v>
      </c>
    </row>
    <row r="7" spans="1:3" s="3" customFormat="1" ht="22.5" customHeight="1" x14ac:dyDescent="0.25">
      <c r="A7" s="32" t="s">
        <v>125</v>
      </c>
      <c r="B7" s="40" t="e">
        <f>'planilha 5 - CUSTOS VARIÁVEIS'!E16</f>
        <v>#DIV/0!</v>
      </c>
      <c r="C7" s="42" t="e">
        <f>(B7/B35)*100</f>
        <v>#DIV/0!</v>
      </c>
    </row>
    <row r="8" spans="1:3" s="3" customFormat="1" ht="22.5" customHeight="1" x14ac:dyDescent="0.25">
      <c r="A8" s="32" t="s">
        <v>126</v>
      </c>
      <c r="B8" s="40" t="e">
        <f>'planilha 5 - CUSTOS VARIÁVEIS'!E23</f>
        <v>#DIV/0!</v>
      </c>
      <c r="C8" s="42" t="e">
        <f>(B8/B35)*100</f>
        <v>#DIV/0!</v>
      </c>
    </row>
    <row r="9" spans="1:3" s="3" customFormat="1" ht="22.5" customHeight="1" x14ac:dyDescent="0.25">
      <c r="A9" s="32" t="s">
        <v>127</v>
      </c>
      <c r="B9" s="40" t="e">
        <f>'planilha 5 - CUSTOS VARIÁVEIS'!E29</f>
        <v>#DIV/0!</v>
      </c>
      <c r="C9" s="42" t="e">
        <f>(B9/B35)*100</f>
        <v>#DIV/0!</v>
      </c>
    </row>
    <row r="10" spans="1:3" s="21" customFormat="1" ht="22.5" customHeight="1" x14ac:dyDescent="0.25">
      <c r="A10" s="18" t="s">
        <v>158</v>
      </c>
      <c r="B10" s="39" t="e">
        <f>SUM(B5:B9)</f>
        <v>#DIV/0!</v>
      </c>
      <c r="C10" s="42" t="e">
        <f>(B10/B35)*100</f>
        <v>#DIV/0!</v>
      </c>
    </row>
    <row r="11" spans="1:3" s="3" customFormat="1" ht="9" customHeight="1" x14ac:dyDescent="0.25">
      <c r="A11" s="117"/>
      <c r="B11" s="117"/>
      <c r="C11" s="117"/>
    </row>
    <row r="12" spans="1:3" s="3" customFormat="1" ht="18.75" x14ac:dyDescent="0.25">
      <c r="A12" s="118" t="s">
        <v>74</v>
      </c>
      <c r="B12" s="118"/>
      <c r="C12" s="118"/>
    </row>
    <row r="13" spans="1:3" s="3" customFormat="1" ht="22.5" customHeight="1" x14ac:dyDescent="0.25">
      <c r="A13" s="16" t="s">
        <v>128</v>
      </c>
      <c r="B13" s="15" t="s">
        <v>129</v>
      </c>
      <c r="C13" s="15" t="s">
        <v>130</v>
      </c>
    </row>
    <row r="14" spans="1:3" s="3" customFormat="1" ht="22.5" customHeight="1" x14ac:dyDescent="0.25">
      <c r="A14" s="32" t="s">
        <v>132</v>
      </c>
      <c r="B14" s="40">
        <f>'planilha 6 - CUSTOS FIXOS'!E10</f>
        <v>0</v>
      </c>
      <c r="C14" s="42" t="e">
        <f>B14/B35*100</f>
        <v>#DIV/0!</v>
      </c>
    </row>
    <row r="15" spans="1:3" s="3" customFormat="1" ht="22.5" customHeight="1" x14ac:dyDescent="0.25">
      <c r="A15" s="32" t="s">
        <v>134</v>
      </c>
      <c r="B15" s="40">
        <f>'planilha 6 - CUSTOS FIXOS'!E15</f>
        <v>0</v>
      </c>
      <c r="C15" s="42" t="e">
        <f>B15/B35*100</f>
        <v>#DIV/0!</v>
      </c>
    </row>
    <row r="16" spans="1:3" s="3" customFormat="1" ht="22.5" customHeight="1" x14ac:dyDescent="0.25">
      <c r="A16" s="32" t="s">
        <v>135</v>
      </c>
      <c r="B16" s="40">
        <f>'planilha 6 - CUSTOS FIXOS'!E20</f>
        <v>0</v>
      </c>
      <c r="C16" s="42" t="e">
        <f>B16/B35*100</f>
        <v>#DIV/0!</v>
      </c>
    </row>
    <row r="17" spans="1:3" s="3" customFormat="1" ht="22.5" customHeight="1" x14ac:dyDescent="0.25">
      <c r="A17" s="32" t="s">
        <v>136</v>
      </c>
      <c r="B17" s="40">
        <f>'planilha 6 - CUSTOS FIXOS'!E25</f>
        <v>0</v>
      </c>
      <c r="C17" s="42" t="e">
        <f>B17/B35*100</f>
        <v>#DIV/0!</v>
      </c>
    </row>
    <row r="18" spans="1:3" s="3" customFormat="1" ht="22.5" customHeight="1" x14ac:dyDescent="0.25">
      <c r="A18" s="32" t="s">
        <v>137</v>
      </c>
      <c r="B18" s="40">
        <f>'planilha 6 - CUSTOS FIXOS'!E32</f>
        <v>0</v>
      </c>
      <c r="C18" s="42" t="e">
        <f>B18/B35*100</f>
        <v>#DIV/0!</v>
      </c>
    </row>
    <row r="19" spans="1:3" s="3" customFormat="1" ht="22.5" customHeight="1" x14ac:dyDescent="0.25">
      <c r="A19" s="32" t="s">
        <v>138</v>
      </c>
      <c r="B19" s="40" t="e">
        <f>'planilha 6 - CUSTOS FIXOS'!E38</f>
        <v>#DIV/0!</v>
      </c>
      <c r="C19" s="42" t="e">
        <f>B19/B35*100</f>
        <v>#DIV/0!</v>
      </c>
    </row>
    <row r="20" spans="1:3" s="3" customFormat="1" ht="22.5" customHeight="1" x14ac:dyDescent="0.25">
      <c r="A20" s="32" t="s">
        <v>140</v>
      </c>
      <c r="B20" s="40">
        <f>'planilha 6 - CUSTOS FIXOS'!E43</f>
        <v>0</v>
      </c>
      <c r="C20" s="42" t="e">
        <f>B20/B35*100</f>
        <v>#DIV/0!</v>
      </c>
    </row>
    <row r="21" spans="1:3" s="3" customFormat="1" ht="22.5" customHeight="1" x14ac:dyDescent="0.25">
      <c r="A21" s="32" t="s">
        <v>141</v>
      </c>
      <c r="B21" s="40" t="e">
        <f>'planilha 3 - REMUNERAÇÕES'!D26</f>
        <v>#DIV/0!</v>
      </c>
      <c r="C21" s="42" t="e">
        <f>B21/B35*100</f>
        <v>#DIV/0!</v>
      </c>
    </row>
    <row r="22" spans="1:3" s="3" customFormat="1" ht="22.5" customHeight="1" x14ac:dyDescent="0.25">
      <c r="A22" s="32" t="s">
        <v>143</v>
      </c>
      <c r="B22" s="40" t="e">
        <f>'planilha 3 - REMUNERAÇÕES'!D33</f>
        <v>#DIV/0!</v>
      </c>
      <c r="C22" s="42" t="e">
        <f>B22/B35*100</f>
        <v>#DIV/0!</v>
      </c>
    </row>
    <row r="23" spans="1:3" s="3" customFormat="1" ht="22.5" customHeight="1" x14ac:dyDescent="0.25">
      <c r="A23" s="32" t="s">
        <v>144</v>
      </c>
      <c r="B23" s="40" t="e">
        <f>'planilha 3 - REMUNERAÇÕES'!D40</f>
        <v>#DIV/0!</v>
      </c>
      <c r="C23" s="42" t="e">
        <f>B23/B35*100</f>
        <v>#DIV/0!</v>
      </c>
    </row>
    <row r="24" spans="1:3" s="3" customFormat="1" ht="22.5" customHeight="1" x14ac:dyDescent="0.25">
      <c r="A24" s="32" t="s">
        <v>145</v>
      </c>
      <c r="B24" s="40" t="e">
        <f>'planilha 4 - DEPRECIAÇÕES'!D25</f>
        <v>#DIV/0!</v>
      </c>
      <c r="C24" s="42" t="e">
        <f>B24/B35*100</f>
        <v>#DIV/0!</v>
      </c>
    </row>
    <row r="25" spans="1:3" s="3" customFormat="1" ht="22.5" customHeight="1" x14ac:dyDescent="0.25">
      <c r="A25" s="32" t="s">
        <v>146</v>
      </c>
      <c r="B25" s="40" t="e">
        <f>'planilha 4 - DEPRECIAÇÕES'!D32</f>
        <v>#DIV/0!</v>
      </c>
      <c r="C25" s="42" t="e">
        <f>B25/B35*100</f>
        <v>#DIV/0!</v>
      </c>
    </row>
    <row r="26" spans="1:3" s="21" customFormat="1" ht="22.5" customHeight="1" x14ac:dyDescent="0.25">
      <c r="A26" s="18" t="s">
        <v>159</v>
      </c>
      <c r="B26" s="39" t="e">
        <f>SUM(B14:B25)</f>
        <v>#DIV/0!</v>
      </c>
      <c r="C26" s="43" t="e">
        <f>B26/B35*100</f>
        <v>#DIV/0!</v>
      </c>
    </row>
    <row r="27" spans="1:3" s="3" customFormat="1" ht="9" customHeight="1" x14ac:dyDescent="0.25">
      <c r="A27" s="119"/>
      <c r="B27" s="119"/>
      <c r="C27" s="119"/>
    </row>
    <row r="28" spans="1:3" s="3" customFormat="1" ht="22.5" customHeight="1" x14ac:dyDescent="0.25">
      <c r="A28" s="16" t="s">
        <v>128</v>
      </c>
      <c r="B28" s="15" t="s">
        <v>129</v>
      </c>
      <c r="C28" s="15" t="s">
        <v>130</v>
      </c>
    </row>
    <row r="29" spans="1:3" s="3" customFormat="1" ht="23.25" customHeight="1" x14ac:dyDescent="0.25">
      <c r="A29" s="32" t="s">
        <v>151</v>
      </c>
      <c r="B29" s="39" t="e">
        <f>(B10+B14+B15+B16+B17+B18+B19+B20)*('planilha1-Preços e coeficientes'!C27/100)</f>
        <v>#DIV/0!</v>
      </c>
      <c r="C29" s="43" t="e">
        <f>(B29/B35)*100</f>
        <v>#DIV/0!</v>
      </c>
    </row>
    <row r="30" spans="1:3" s="3" customFormat="1" ht="9" customHeight="1" x14ac:dyDescent="0.25">
      <c r="A30" s="117"/>
      <c r="B30" s="117"/>
      <c r="C30" s="117"/>
    </row>
    <row r="31" spans="1:3" s="3" customFormat="1" ht="22.5" customHeight="1" x14ac:dyDescent="0.25">
      <c r="A31" s="118" t="s">
        <v>153</v>
      </c>
      <c r="B31" s="118"/>
      <c r="C31" s="118"/>
    </row>
    <row r="32" spans="1:3" s="3" customFormat="1" ht="22.5" customHeight="1" x14ac:dyDescent="0.25">
      <c r="A32" s="16" t="s">
        <v>152</v>
      </c>
      <c r="B32" s="45" t="e">
        <f>((100/(100-'planilha 7 -PMM, IPK E IMPOSTOS'!B17))-1)*SUM(B10+B26+B29)</f>
        <v>#DIV/0!</v>
      </c>
      <c r="C32" s="43" t="e">
        <f>(B32/B35)*100</f>
        <v>#DIV/0!</v>
      </c>
    </row>
    <row r="33" spans="1:3" s="3" customFormat="1" ht="9" customHeight="1" x14ac:dyDescent="0.25">
      <c r="A33" s="117"/>
      <c r="B33" s="117"/>
      <c r="C33" s="117"/>
    </row>
    <row r="34" spans="1:3" s="3" customFormat="1" ht="22.5" customHeight="1" x14ac:dyDescent="0.25">
      <c r="A34" s="16" t="s">
        <v>128</v>
      </c>
      <c r="B34" s="44" t="s">
        <v>129</v>
      </c>
      <c r="C34" s="15" t="s">
        <v>130</v>
      </c>
    </row>
    <row r="35" spans="1:3" s="3" customFormat="1" ht="23.25" customHeight="1" x14ac:dyDescent="0.25">
      <c r="A35" s="33" t="s">
        <v>64</v>
      </c>
      <c r="B35" s="39" t="e">
        <f>B10+B26+B29+B32</f>
        <v>#DIV/0!</v>
      </c>
      <c r="C35" s="43" t="e">
        <f>C10+C26+C29+C32</f>
        <v>#DIV/0!</v>
      </c>
    </row>
    <row r="36" spans="1:3" s="3" customFormat="1" ht="9" customHeight="1" x14ac:dyDescent="0.25">
      <c r="A36" s="117"/>
      <c r="B36" s="117"/>
      <c r="C36" s="117"/>
    </row>
    <row r="37" spans="1:3" s="21" customFormat="1" ht="24.75" customHeight="1" x14ac:dyDescent="0.25">
      <c r="A37" s="17" t="s">
        <v>154</v>
      </c>
      <c r="B37" s="116" t="e">
        <f>B35/'planilha 7 -PMM, IPK E IMPOSTOS'!F10</f>
        <v>#DIV/0!</v>
      </c>
      <c r="C37" s="116"/>
    </row>
    <row r="38" spans="1:3" s="3" customFormat="1" x14ac:dyDescent="0.25">
      <c r="B38" s="4"/>
      <c r="C38" s="4"/>
    </row>
    <row r="39" spans="1:3" s="3" customFormat="1" x14ac:dyDescent="0.25">
      <c r="B39" s="4"/>
      <c r="C39" s="4"/>
    </row>
    <row r="40" spans="1:3" s="3" customFormat="1" x14ac:dyDescent="0.25">
      <c r="B40" s="4"/>
      <c r="C40" s="4"/>
    </row>
    <row r="41" spans="1:3" s="3" customFormat="1" x14ac:dyDescent="0.25">
      <c r="B41" s="4"/>
      <c r="C41" s="4"/>
    </row>
    <row r="42" spans="1:3" s="3" customFormat="1" x14ac:dyDescent="0.25">
      <c r="B42" s="4"/>
      <c r="C42" s="4"/>
    </row>
    <row r="43" spans="1:3" s="3" customFormat="1" x14ac:dyDescent="0.25">
      <c r="B43" s="4"/>
      <c r="C43" s="4"/>
    </row>
    <row r="44" spans="1:3" s="3" customFormat="1" x14ac:dyDescent="0.25">
      <c r="B44" s="4"/>
      <c r="C44" s="4"/>
    </row>
    <row r="45" spans="1:3" s="3" customFormat="1" x14ac:dyDescent="0.25">
      <c r="B45" s="4"/>
      <c r="C45" s="4"/>
    </row>
    <row r="46" spans="1:3" s="3" customFormat="1" x14ac:dyDescent="0.25">
      <c r="B46" s="4"/>
      <c r="C46" s="4"/>
    </row>
    <row r="47" spans="1:3" s="3" customFormat="1" x14ac:dyDescent="0.25">
      <c r="B47" s="4"/>
      <c r="C47" s="4"/>
    </row>
    <row r="48" spans="1:3" s="3" customFormat="1" x14ac:dyDescent="0.25">
      <c r="B48" s="4"/>
      <c r="C48" s="4"/>
    </row>
    <row r="49" spans="2:3" s="3" customFormat="1" x14ac:dyDescent="0.25">
      <c r="B49" s="4"/>
      <c r="C49" s="4"/>
    </row>
    <row r="50" spans="2:3" s="3" customFormat="1" x14ac:dyDescent="0.25">
      <c r="B50" s="4"/>
      <c r="C50" s="4"/>
    </row>
    <row r="51" spans="2:3" s="3" customFormat="1" x14ac:dyDescent="0.25">
      <c r="B51" s="4"/>
      <c r="C51" s="4"/>
    </row>
    <row r="52" spans="2:3" s="3" customFormat="1" x14ac:dyDescent="0.25">
      <c r="B52" s="4"/>
      <c r="C52" s="4"/>
    </row>
    <row r="53" spans="2:3" s="3" customFormat="1" x14ac:dyDescent="0.25">
      <c r="B53" s="4"/>
      <c r="C53" s="4"/>
    </row>
    <row r="54" spans="2:3" s="3" customFormat="1" x14ac:dyDescent="0.25">
      <c r="B54" s="4"/>
      <c r="C54" s="4"/>
    </row>
    <row r="55" spans="2:3" s="3" customFormat="1" x14ac:dyDescent="0.25">
      <c r="B55" s="4"/>
      <c r="C55" s="4"/>
    </row>
    <row r="56" spans="2:3" s="3" customFormat="1" x14ac:dyDescent="0.25">
      <c r="B56" s="4"/>
      <c r="C56" s="4"/>
    </row>
    <row r="57" spans="2:3" s="3" customFormat="1" x14ac:dyDescent="0.25">
      <c r="B57" s="4"/>
      <c r="C57" s="4"/>
    </row>
    <row r="58" spans="2:3" s="3" customFormat="1" x14ac:dyDescent="0.25">
      <c r="B58" s="4"/>
      <c r="C58" s="4"/>
    </row>
    <row r="59" spans="2:3" s="3" customFormat="1" x14ac:dyDescent="0.25">
      <c r="B59" s="4"/>
      <c r="C59" s="4"/>
    </row>
    <row r="60" spans="2:3" s="3" customFormat="1" x14ac:dyDescent="0.25">
      <c r="B60" s="4"/>
      <c r="C60" s="4"/>
    </row>
    <row r="61" spans="2:3" s="3" customFormat="1" x14ac:dyDescent="0.25">
      <c r="B61" s="4"/>
      <c r="C61" s="4"/>
    </row>
    <row r="62" spans="2:3" s="3" customFormat="1" x14ac:dyDescent="0.25">
      <c r="B62" s="4"/>
      <c r="C62" s="4"/>
    </row>
    <row r="63" spans="2:3" s="3" customFormat="1" x14ac:dyDescent="0.25">
      <c r="B63" s="4"/>
      <c r="C63" s="4"/>
    </row>
    <row r="64" spans="2:3" s="3" customFormat="1" x14ac:dyDescent="0.25">
      <c r="B64" s="4"/>
      <c r="C64" s="4"/>
    </row>
    <row r="65" spans="2:3" s="3" customFormat="1" x14ac:dyDescent="0.25">
      <c r="B65" s="4"/>
      <c r="C65" s="4"/>
    </row>
    <row r="66" spans="2:3" s="3" customFormat="1" x14ac:dyDescent="0.25">
      <c r="B66" s="4"/>
      <c r="C66" s="4"/>
    </row>
    <row r="67" spans="2:3" s="3" customFormat="1" x14ac:dyDescent="0.25">
      <c r="B67" s="4"/>
      <c r="C67" s="4"/>
    </row>
    <row r="68" spans="2:3" s="3" customFormat="1" x14ac:dyDescent="0.25">
      <c r="B68" s="4"/>
      <c r="C68" s="4"/>
    </row>
    <row r="69" spans="2:3" s="3" customFormat="1" x14ac:dyDescent="0.25">
      <c r="B69" s="4"/>
      <c r="C69" s="4"/>
    </row>
    <row r="70" spans="2:3" s="3" customFormat="1" x14ac:dyDescent="0.25">
      <c r="B70" s="4"/>
      <c r="C70" s="4"/>
    </row>
    <row r="71" spans="2:3" s="3" customFormat="1" x14ac:dyDescent="0.25">
      <c r="B71" s="4"/>
      <c r="C71" s="4"/>
    </row>
    <row r="72" spans="2:3" s="3" customFormat="1" x14ac:dyDescent="0.25">
      <c r="B72" s="4"/>
      <c r="C72" s="4"/>
    </row>
    <row r="73" spans="2:3" s="3" customFormat="1" x14ac:dyDescent="0.25">
      <c r="B73" s="4"/>
      <c r="C73" s="4"/>
    </row>
    <row r="74" spans="2:3" s="3" customFormat="1" x14ac:dyDescent="0.25">
      <c r="B74" s="4"/>
      <c r="C74" s="4"/>
    </row>
    <row r="75" spans="2:3" s="3" customFormat="1" x14ac:dyDescent="0.25">
      <c r="B75" s="4"/>
      <c r="C75" s="4"/>
    </row>
    <row r="76" spans="2:3" s="3" customFormat="1" x14ac:dyDescent="0.25">
      <c r="B76" s="4"/>
      <c r="C76" s="4"/>
    </row>
    <row r="77" spans="2:3" s="3" customFormat="1" x14ac:dyDescent="0.25">
      <c r="B77" s="4"/>
      <c r="C77" s="4"/>
    </row>
    <row r="78" spans="2:3" s="3" customFormat="1" x14ac:dyDescent="0.25">
      <c r="B78" s="4"/>
      <c r="C78" s="4"/>
    </row>
    <row r="79" spans="2:3" s="3" customFormat="1" x14ac:dyDescent="0.25">
      <c r="B79" s="4"/>
      <c r="C79" s="4"/>
    </row>
    <row r="80" spans="2:3" s="3" customFormat="1" x14ac:dyDescent="0.25">
      <c r="B80" s="4"/>
      <c r="C80" s="4"/>
    </row>
    <row r="81" spans="2:3" s="3" customFormat="1" x14ac:dyDescent="0.25">
      <c r="B81" s="4"/>
      <c r="C81" s="4"/>
    </row>
    <row r="82" spans="2:3" s="3" customFormat="1" x14ac:dyDescent="0.25">
      <c r="B82" s="4"/>
      <c r="C82" s="4"/>
    </row>
    <row r="83" spans="2:3" s="3" customFormat="1" x14ac:dyDescent="0.25">
      <c r="B83" s="4"/>
      <c r="C83" s="4"/>
    </row>
    <row r="84" spans="2:3" s="3" customFormat="1" x14ac:dyDescent="0.25">
      <c r="B84" s="4"/>
      <c r="C84" s="4"/>
    </row>
    <row r="85" spans="2:3" s="3" customFormat="1" x14ac:dyDescent="0.25">
      <c r="B85" s="4"/>
      <c r="C85" s="4"/>
    </row>
    <row r="86" spans="2:3" s="3" customFormat="1" x14ac:dyDescent="0.25">
      <c r="B86" s="4"/>
      <c r="C86" s="4"/>
    </row>
    <row r="87" spans="2:3" s="3" customFormat="1" x14ac:dyDescent="0.25">
      <c r="B87" s="4"/>
      <c r="C87" s="4"/>
    </row>
    <row r="88" spans="2:3" s="3" customFormat="1" x14ac:dyDescent="0.25">
      <c r="B88" s="4"/>
      <c r="C88" s="4"/>
    </row>
    <row r="89" spans="2:3" s="3" customFormat="1" x14ac:dyDescent="0.25">
      <c r="B89" s="4"/>
      <c r="C89" s="4"/>
    </row>
    <row r="90" spans="2:3" s="3" customFormat="1" x14ac:dyDescent="0.25">
      <c r="B90" s="4"/>
      <c r="C90" s="4"/>
    </row>
    <row r="91" spans="2:3" s="3" customFormat="1" x14ac:dyDescent="0.25">
      <c r="B91" s="4"/>
      <c r="C91" s="4"/>
    </row>
    <row r="92" spans="2:3" s="3" customFormat="1" x14ac:dyDescent="0.25">
      <c r="B92" s="4"/>
      <c r="C92" s="4"/>
    </row>
    <row r="93" spans="2:3" s="3" customFormat="1" x14ac:dyDescent="0.25">
      <c r="B93" s="4"/>
      <c r="C93" s="4"/>
    </row>
    <row r="94" spans="2:3" s="3" customFormat="1" x14ac:dyDescent="0.25">
      <c r="B94" s="4"/>
      <c r="C94" s="4"/>
    </row>
    <row r="95" spans="2:3" s="3" customFormat="1" x14ac:dyDescent="0.25">
      <c r="B95" s="4"/>
      <c r="C95" s="4"/>
    </row>
    <row r="96" spans="2:3" s="3" customFormat="1" x14ac:dyDescent="0.25">
      <c r="B96" s="4"/>
      <c r="C96" s="4"/>
    </row>
    <row r="97" spans="2:3" s="3" customFormat="1" x14ac:dyDescent="0.25">
      <c r="B97" s="4"/>
      <c r="C97" s="4"/>
    </row>
    <row r="98" spans="2:3" s="3" customFormat="1" x14ac:dyDescent="0.25">
      <c r="B98" s="4"/>
      <c r="C98" s="4"/>
    </row>
    <row r="99" spans="2:3" s="3" customFormat="1" x14ac:dyDescent="0.25">
      <c r="B99" s="4"/>
      <c r="C99" s="4"/>
    </row>
    <row r="100" spans="2:3" s="3" customFormat="1" x14ac:dyDescent="0.25">
      <c r="B100" s="4"/>
      <c r="C100" s="4"/>
    </row>
    <row r="101" spans="2:3" s="3" customFormat="1" x14ac:dyDescent="0.25">
      <c r="B101" s="4"/>
      <c r="C101" s="4"/>
    </row>
    <row r="102" spans="2:3" s="3" customFormat="1" x14ac:dyDescent="0.25">
      <c r="B102" s="4"/>
      <c r="C102" s="4"/>
    </row>
    <row r="103" spans="2:3" s="3" customFormat="1" x14ac:dyDescent="0.25">
      <c r="B103" s="4"/>
      <c r="C103" s="4"/>
    </row>
    <row r="104" spans="2:3" s="3" customFormat="1" x14ac:dyDescent="0.25">
      <c r="B104" s="4"/>
      <c r="C104" s="4"/>
    </row>
    <row r="105" spans="2:3" s="3" customFormat="1" x14ac:dyDescent="0.25">
      <c r="B105" s="4"/>
      <c r="C105" s="4"/>
    </row>
    <row r="106" spans="2:3" s="3" customFormat="1" x14ac:dyDescent="0.25">
      <c r="B106" s="4"/>
      <c r="C106" s="4"/>
    </row>
    <row r="107" spans="2:3" s="3" customFormat="1" x14ac:dyDescent="0.25">
      <c r="B107" s="4"/>
      <c r="C107" s="4"/>
    </row>
    <row r="108" spans="2:3" s="3" customFormat="1" x14ac:dyDescent="0.25">
      <c r="B108" s="4"/>
      <c r="C108" s="4"/>
    </row>
    <row r="109" spans="2:3" s="3" customFormat="1" x14ac:dyDescent="0.25">
      <c r="B109" s="4"/>
      <c r="C109" s="4"/>
    </row>
    <row r="110" spans="2:3" s="3" customFormat="1" x14ac:dyDescent="0.25">
      <c r="B110" s="4"/>
      <c r="C110" s="4"/>
    </row>
    <row r="111" spans="2:3" s="3" customFormat="1" x14ac:dyDescent="0.25">
      <c r="B111" s="4"/>
      <c r="C111" s="4"/>
    </row>
    <row r="112" spans="2:3" s="3" customFormat="1" x14ac:dyDescent="0.25">
      <c r="B112" s="4"/>
      <c r="C112" s="4"/>
    </row>
    <row r="113" spans="2:3" s="3" customFormat="1" x14ac:dyDescent="0.25">
      <c r="B113" s="4"/>
      <c r="C113" s="4"/>
    </row>
    <row r="114" spans="2:3" s="3" customFormat="1" x14ac:dyDescent="0.25">
      <c r="B114" s="4"/>
      <c r="C114" s="4"/>
    </row>
    <row r="115" spans="2:3" s="3" customFormat="1" x14ac:dyDescent="0.25">
      <c r="B115" s="4"/>
      <c r="C115" s="4"/>
    </row>
    <row r="116" spans="2:3" s="3" customFormat="1" x14ac:dyDescent="0.25">
      <c r="B116" s="4"/>
      <c r="C116" s="4"/>
    </row>
    <row r="117" spans="2:3" s="3" customFormat="1" x14ac:dyDescent="0.25">
      <c r="B117" s="4"/>
      <c r="C117" s="4"/>
    </row>
    <row r="118" spans="2:3" s="3" customFormat="1" x14ac:dyDescent="0.25">
      <c r="B118" s="4"/>
      <c r="C118" s="4"/>
    </row>
    <row r="119" spans="2:3" s="3" customFormat="1" x14ac:dyDescent="0.25">
      <c r="B119" s="4"/>
      <c r="C119" s="4"/>
    </row>
    <row r="120" spans="2:3" s="3" customFormat="1" x14ac:dyDescent="0.25">
      <c r="B120" s="4"/>
      <c r="C120" s="4"/>
    </row>
    <row r="121" spans="2:3" s="3" customFormat="1" x14ac:dyDescent="0.25">
      <c r="B121" s="4"/>
      <c r="C121" s="4"/>
    </row>
    <row r="122" spans="2:3" s="3" customFormat="1" x14ac:dyDescent="0.25">
      <c r="B122" s="4"/>
      <c r="C122" s="4"/>
    </row>
    <row r="123" spans="2:3" s="3" customFormat="1" x14ac:dyDescent="0.25">
      <c r="B123" s="4"/>
      <c r="C123" s="4"/>
    </row>
    <row r="124" spans="2:3" s="3" customFormat="1" x14ac:dyDescent="0.25">
      <c r="B124" s="4"/>
      <c r="C124" s="4"/>
    </row>
    <row r="125" spans="2:3" s="3" customFormat="1" x14ac:dyDescent="0.25">
      <c r="B125" s="4"/>
      <c r="C125" s="4"/>
    </row>
    <row r="126" spans="2:3" s="3" customFormat="1" x14ac:dyDescent="0.25">
      <c r="B126" s="4"/>
      <c r="C126" s="4"/>
    </row>
    <row r="127" spans="2:3" s="3" customFormat="1" x14ac:dyDescent="0.25">
      <c r="B127" s="4"/>
      <c r="C127" s="4"/>
    </row>
    <row r="128" spans="2:3" s="3" customFormat="1" x14ac:dyDescent="0.25">
      <c r="B128" s="4"/>
      <c r="C128" s="4"/>
    </row>
    <row r="129" spans="2:3" s="3" customFormat="1" x14ac:dyDescent="0.25">
      <c r="B129" s="4"/>
      <c r="C129" s="4"/>
    </row>
    <row r="130" spans="2:3" s="3" customFormat="1" x14ac:dyDescent="0.25">
      <c r="B130" s="4"/>
      <c r="C130" s="4"/>
    </row>
    <row r="131" spans="2:3" s="3" customFormat="1" x14ac:dyDescent="0.25">
      <c r="B131" s="4"/>
      <c r="C131" s="4"/>
    </row>
    <row r="132" spans="2:3" s="3" customFormat="1" x14ac:dyDescent="0.25">
      <c r="B132" s="4"/>
      <c r="C132" s="4"/>
    </row>
    <row r="133" spans="2:3" s="3" customFormat="1" x14ac:dyDescent="0.25">
      <c r="B133" s="4"/>
      <c r="C133" s="4"/>
    </row>
    <row r="134" spans="2:3" s="3" customFormat="1" x14ac:dyDescent="0.25">
      <c r="B134" s="4"/>
      <c r="C134" s="4"/>
    </row>
    <row r="135" spans="2:3" s="3" customFormat="1" x14ac:dyDescent="0.25">
      <c r="B135" s="4"/>
      <c r="C135" s="4"/>
    </row>
    <row r="136" spans="2:3" s="3" customFormat="1" x14ac:dyDescent="0.25">
      <c r="B136" s="4"/>
      <c r="C136" s="4"/>
    </row>
    <row r="137" spans="2:3" s="3" customFormat="1" x14ac:dyDescent="0.25">
      <c r="B137" s="4"/>
      <c r="C137" s="4"/>
    </row>
    <row r="138" spans="2:3" s="3" customFormat="1" x14ac:dyDescent="0.25">
      <c r="B138" s="4"/>
      <c r="C138" s="4"/>
    </row>
    <row r="139" spans="2:3" s="3" customFormat="1" x14ac:dyDescent="0.25">
      <c r="B139" s="4"/>
      <c r="C139" s="4"/>
    </row>
    <row r="140" spans="2:3" s="3" customFormat="1" x14ac:dyDescent="0.25">
      <c r="B140" s="4"/>
      <c r="C140" s="4"/>
    </row>
    <row r="141" spans="2:3" s="3" customFormat="1" x14ac:dyDescent="0.25">
      <c r="B141" s="4"/>
      <c r="C141" s="4"/>
    </row>
    <row r="142" spans="2:3" s="3" customFormat="1" x14ac:dyDescent="0.25">
      <c r="B142" s="4"/>
      <c r="C142" s="4"/>
    </row>
    <row r="143" spans="2:3" s="3" customFormat="1" x14ac:dyDescent="0.25">
      <c r="B143" s="4"/>
      <c r="C143" s="4"/>
    </row>
    <row r="144" spans="2:3" s="3" customFormat="1" x14ac:dyDescent="0.25">
      <c r="B144" s="4"/>
      <c r="C144" s="4"/>
    </row>
    <row r="145" spans="2:3" s="3" customFormat="1" x14ac:dyDescent="0.25">
      <c r="B145" s="4"/>
      <c r="C145" s="4"/>
    </row>
    <row r="146" spans="2:3" s="3" customFormat="1" x14ac:dyDescent="0.25">
      <c r="B146" s="4"/>
      <c r="C146" s="4"/>
    </row>
    <row r="147" spans="2:3" s="3" customFormat="1" x14ac:dyDescent="0.25">
      <c r="B147" s="4"/>
      <c r="C147" s="4"/>
    </row>
    <row r="148" spans="2:3" s="3" customFormat="1" x14ac:dyDescent="0.25">
      <c r="B148" s="4"/>
      <c r="C148" s="4"/>
    </row>
    <row r="149" spans="2:3" s="3" customFormat="1" x14ac:dyDescent="0.25">
      <c r="B149" s="4"/>
      <c r="C149" s="4"/>
    </row>
    <row r="150" spans="2:3" s="3" customFormat="1" x14ac:dyDescent="0.25">
      <c r="B150" s="4"/>
      <c r="C150" s="4"/>
    </row>
    <row r="151" spans="2:3" s="3" customFormat="1" x14ac:dyDescent="0.25">
      <c r="B151" s="4"/>
      <c r="C151" s="4"/>
    </row>
    <row r="152" spans="2:3" s="3" customFormat="1" x14ac:dyDescent="0.25">
      <c r="B152" s="4"/>
      <c r="C152" s="4"/>
    </row>
    <row r="153" spans="2:3" s="3" customFormat="1" x14ac:dyDescent="0.25">
      <c r="B153" s="4"/>
      <c r="C153" s="4"/>
    </row>
    <row r="154" spans="2:3" s="3" customFormat="1" x14ac:dyDescent="0.25">
      <c r="B154" s="4"/>
      <c r="C154" s="4"/>
    </row>
    <row r="155" spans="2:3" s="3" customFormat="1" x14ac:dyDescent="0.25">
      <c r="B155" s="4"/>
      <c r="C155" s="4"/>
    </row>
    <row r="156" spans="2:3" s="3" customFormat="1" x14ac:dyDescent="0.25">
      <c r="B156" s="4"/>
      <c r="C156" s="4"/>
    </row>
    <row r="157" spans="2:3" s="3" customFormat="1" x14ac:dyDescent="0.25">
      <c r="B157" s="4"/>
      <c r="C157" s="4"/>
    </row>
    <row r="158" spans="2:3" s="3" customFormat="1" x14ac:dyDescent="0.25">
      <c r="B158" s="4"/>
      <c r="C158" s="4"/>
    </row>
    <row r="159" spans="2:3" s="3" customFormat="1" x14ac:dyDescent="0.25">
      <c r="B159" s="4"/>
      <c r="C159" s="4"/>
    </row>
    <row r="160" spans="2:3" s="3" customFormat="1" x14ac:dyDescent="0.25">
      <c r="B160" s="4"/>
      <c r="C160" s="4"/>
    </row>
    <row r="161" spans="2:3" s="3" customFormat="1" x14ac:dyDescent="0.25">
      <c r="B161" s="4"/>
      <c r="C161" s="4"/>
    </row>
    <row r="162" spans="2:3" s="3" customFormat="1" x14ac:dyDescent="0.25">
      <c r="B162" s="4"/>
      <c r="C162" s="4"/>
    </row>
    <row r="163" spans="2:3" s="3" customFormat="1" x14ac:dyDescent="0.25">
      <c r="B163" s="4"/>
      <c r="C163" s="4"/>
    </row>
    <row r="164" spans="2:3" s="3" customFormat="1" x14ac:dyDescent="0.25">
      <c r="B164" s="4"/>
      <c r="C164" s="4"/>
    </row>
    <row r="165" spans="2:3" s="3" customFormat="1" x14ac:dyDescent="0.25">
      <c r="B165" s="4"/>
      <c r="C165" s="4"/>
    </row>
    <row r="166" spans="2:3" s="3" customFormat="1" x14ac:dyDescent="0.25">
      <c r="B166" s="4"/>
      <c r="C166" s="4"/>
    </row>
    <row r="167" spans="2:3" s="3" customFormat="1" x14ac:dyDescent="0.25">
      <c r="B167" s="4"/>
      <c r="C167" s="4"/>
    </row>
    <row r="168" spans="2:3" s="3" customFormat="1" x14ac:dyDescent="0.25">
      <c r="B168" s="4"/>
      <c r="C168" s="4"/>
    </row>
    <row r="169" spans="2:3" s="3" customFormat="1" x14ac:dyDescent="0.25">
      <c r="B169" s="4"/>
      <c r="C169" s="4"/>
    </row>
    <row r="170" spans="2:3" s="3" customFormat="1" x14ac:dyDescent="0.25">
      <c r="B170" s="4"/>
      <c r="C170" s="4"/>
    </row>
    <row r="171" spans="2:3" s="3" customFormat="1" x14ac:dyDescent="0.25">
      <c r="B171" s="4"/>
      <c r="C171" s="4"/>
    </row>
    <row r="172" spans="2:3" s="3" customFormat="1" x14ac:dyDescent="0.25">
      <c r="B172" s="4"/>
      <c r="C172" s="4"/>
    </row>
    <row r="173" spans="2:3" s="3" customFormat="1" x14ac:dyDescent="0.25">
      <c r="B173" s="4"/>
      <c r="C173" s="4"/>
    </row>
    <row r="174" spans="2:3" s="3" customFormat="1" x14ac:dyDescent="0.25">
      <c r="B174" s="4"/>
      <c r="C174" s="4"/>
    </row>
    <row r="175" spans="2:3" s="3" customFormat="1" x14ac:dyDescent="0.25">
      <c r="B175" s="4"/>
      <c r="C175" s="4"/>
    </row>
    <row r="176" spans="2:3" s="3" customFormat="1" x14ac:dyDescent="0.25">
      <c r="B176" s="4"/>
      <c r="C176" s="4"/>
    </row>
    <row r="177" spans="2:3" s="3" customFormat="1" x14ac:dyDescent="0.25">
      <c r="B177" s="4"/>
      <c r="C177" s="4"/>
    </row>
    <row r="178" spans="2:3" s="3" customFormat="1" x14ac:dyDescent="0.25">
      <c r="B178" s="4"/>
      <c r="C178" s="4"/>
    </row>
    <row r="179" spans="2:3" s="3" customFormat="1" x14ac:dyDescent="0.25">
      <c r="B179" s="4"/>
      <c r="C179" s="4"/>
    </row>
    <row r="180" spans="2:3" s="3" customFormat="1" x14ac:dyDescent="0.25">
      <c r="B180" s="4"/>
      <c r="C180" s="4"/>
    </row>
    <row r="181" spans="2:3" s="3" customFormat="1" x14ac:dyDescent="0.25">
      <c r="B181" s="4"/>
      <c r="C181" s="4"/>
    </row>
    <row r="182" spans="2:3" s="3" customFormat="1" x14ac:dyDescent="0.25">
      <c r="B182" s="4"/>
      <c r="C182" s="4"/>
    </row>
    <row r="183" spans="2:3" s="3" customFormat="1" x14ac:dyDescent="0.25">
      <c r="B183" s="4"/>
      <c r="C183" s="4"/>
    </row>
    <row r="184" spans="2:3" s="3" customFormat="1" x14ac:dyDescent="0.25">
      <c r="B184" s="4"/>
      <c r="C184" s="4"/>
    </row>
    <row r="185" spans="2:3" s="3" customFormat="1" x14ac:dyDescent="0.25">
      <c r="B185" s="4"/>
      <c r="C185" s="4"/>
    </row>
    <row r="186" spans="2:3" s="3" customFormat="1" x14ac:dyDescent="0.25">
      <c r="B186" s="4"/>
      <c r="C186" s="4"/>
    </row>
    <row r="187" spans="2:3" s="3" customFormat="1" x14ac:dyDescent="0.25">
      <c r="B187" s="4"/>
      <c r="C187" s="4"/>
    </row>
    <row r="188" spans="2:3" s="3" customFormat="1" x14ac:dyDescent="0.25">
      <c r="B188" s="4"/>
      <c r="C188" s="4"/>
    </row>
    <row r="189" spans="2:3" s="3" customFormat="1" x14ac:dyDescent="0.25">
      <c r="B189" s="4"/>
      <c r="C189" s="4"/>
    </row>
    <row r="190" spans="2:3" s="3" customFormat="1" x14ac:dyDescent="0.25">
      <c r="B190" s="4"/>
      <c r="C190" s="4"/>
    </row>
    <row r="191" spans="2:3" s="3" customFormat="1" x14ac:dyDescent="0.25">
      <c r="B191" s="4"/>
      <c r="C191" s="4"/>
    </row>
    <row r="192" spans="2:3" s="3" customFormat="1" x14ac:dyDescent="0.25">
      <c r="B192" s="4"/>
      <c r="C192" s="4"/>
    </row>
    <row r="193" spans="2:3" s="3" customFormat="1" x14ac:dyDescent="0.25">
      <c r="B193" s="4"/>
      <c r="C193" s="4"/>
    </row>
    <row r="194" spans="2:3" s="3" customFormat="1" x14ac:dyDescent="0.25">
      <c r="B194" s="4"/>
      <c r="C194" s="4"/>
    </row>
    <row r="195" spans="2:3" s="3" customFormat="1" x14ac:dyDescent="0.25">
      <c r="B195" s="4"/>
      <c r="C195" s="4"/>
    </row>
    <row r="196" spans="2:3" s="3" customFormat="1" x14ac:dyDescent="0.25">
      <c r="B196" s="4"/>
      <c r="C196" s="4"/>
    </row>
    <row r="197" spans="2:3" s="3" customFormat="1" x14ac:dyDescent="0.25">
      <c r="B197" s="4"/>
      <c r="C197" s="4"/>
    </row>
    <row r="198" spans="2:3" s="3" customFormat="1" x14ac:dyDescent="0.25">
      <c r="B198" s="4"/>
      <c r="C198" s="4"/>
    </row>
    <row r="199" spans="2:3" s="3" customFormat="1" x14ac:dyDescent="0.25">
      <c r="B199" s="4"/>
      <c r="C199" s="4"/>
    </row>
  </sheetData>
  <sheetProtection password="C6E5" sheet="1" objects="1" scenarios="1"/>
  <mergeCells count="11">
    <mergeCell ref="B37:C37"/>
    <mergeCell ref="A1:C1"/>
    <mergeCell ref="A30:C30"/>
    <mergeCell ref="A31:C31"/>
    <mergeCell ref="A33:C33"/>
    <mergeCell ref="A36:C36"/>
    <mergeCell ref="A27:C27"/>
    <mergeCell ref="A3:C3"/>
    <mergeCell ref="A12:C12"/>
    <mergeCell ref="A11:C11"/>
    <mergeCell ref="A2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planilha1-Preços e coeficientes</vt:lpstr>
      <vt:lpstr>planilha 2 - FROTA</vt:lpstr>
      <vt:lpstr>planilha 3 - REMUNERAÇÕES</vt:lpstr>
      <vt:lpstr>planilha 4 - DEPRECIAÇÕES</vt:lpstr>
      <vt:lpstr>planilha 5 - CUSTOS VARIÁVEIS</vt:lpstr>
      <vt:lpstr>planilha 6 - CUSTOS FIXOS</vt:lpstr>
      <vt:lpstr>planilha 7 -PMM, IPK E IMPOSTOS</vt:lpstr>
      <vt:lpstr>TARIFA CALCULADA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2020-07-17T14:48:41Z</cp:lastPrinted>
  <dcterms:created xsi:type="dcterms:W3CDTF">2020-07-15T11:30:43Z</dcterms:created>
  <dcterms:modified xsi:type="dcterms:W3CDTF">2020-08-06T20:02:17Z</dcterms:modified>
</cp:coreProperties>
</file>